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activeTab="4"/>
  </bookViews>
  <sheets>
    <sheet name="Eredménykim." sheetId="6" r:id="rId1"/>
    <sheet name="Mérleg" sheetId="7" r:id="rId2"/>
    <sheet name="CF_hun" sheetId="8" r:id="rId3"/>
    <sheet name="Szegmensek" sheetId="9" r:id="rId4"/>
    <sheet name="KPI-k" sheetId="10" r:id="rId5"/>
  </sheets>
  <externalReferences>
    <externalReference r:id="rId6"/>
  </externalReferences>
  <definedNames>
    <definedName name="_xlnm.Print_Area" localSheetId="2">CF_hun!$A$1:$S$49</definedName>
    <definedName name="_xlnm.Print_Area" localSheetId="0">Eredménykim.!$A$1:$S$67</definedName>
    <definedName name="_xlnm.Print_Area" localSheetId="4">'KPI-k'!$A$1:$I$141</definedName>
    <definedName name="_xlnm.Print_Area" localSheetId="1">Mérleg!$A$1:$S$72</definedName>
    <definedName name="_xlnm.Print_Area" localSheetId="3">Szegmensek!$A$1:$K$74</definedName>
  </definedNames>
  <calcPr calcId="125725"/>
</workbook>
</file>

<file path=xl/calcChain.xml><?xml version="1.0" encoding="utf-8"?>
<calcChain xmlns="http://schemas.openxmlformats.org/spreadsheetml/2006/main">
  <c r="S49" i="8"/>
  <c r="S43"/>
  <c r="S39"/>
  <c r="S31"/>
  <c r="S71" i="7"/>
  <c r="R71"/>
  <c r="S69"/>
  <c r="S67"/>
  <c r="S65"/>
  <c r="S55"/>
  <c r="O27"/>
  <c r="O29"/>
  <c r="O43"/>
  <c r="O53"/>
  <c r="S53"/>
  <c r="S43"/>
  <c r="S29"/>
  <c r="S27"/>
  <c r="S17"/>
  <c r="O66" i="6"/>
  <c r="O67"/>
  <c r="S67"/>
  <c r="Q66"/>
  <c r="P66"/>
  <c r="R66"/>
  <c r="S66"/>
  <c r="S62"/>
  <c r="S57"/>
  <c r="S53"/>
  <c r="S47"/>
  <c r="S43"/>
  <c r="M43"/>
  <c r="N43"/>
  <c r="O43"/>
  <c r="P43"/>
  <c r="Q43"/>
  <c r="R43"/>
  <c r="S37"/>
  <c r="S30"/>
  <c r="S26"/>
  <c r="S17"/>
  <c r="N37"/>
  <c r="O37"/>
  <c r="P37"/>
  <c r="Q37"/>
  <c r="R37"/>
  <c r="I70" i="10"/>
  <c r="H70"/>
  <c r="H39"/>
  <c r="I38"/>
  <c r="I37"/>
  <c r="I36"/>
  <c r="I39" s="1"/>
  <c r="I31"/>
  <c r="H31"/>
  <c r="O17" i="6"/>
  <c r="O30" s="1"/>
  <c r="P17"/>
  <c r="P30" s="1"/>
  <c r="Q17"/>
  <c r="R17"/>
  <c r="K63" i="9"/>
  <c r="K51"/>
  <c r="K34"/>
  <c r="K29"/>
  <c r="K38" s="1"/>
  <c r="K19"/>
  <c r="K17"/>
  <c r="K12"/>
  <c r="G63"/>
  <c r="G51"/>
  <c r="G34"/>
  <c r="G29"/>
  <c r="G38" s="1"/>
  <c r="G19"/>
  <c r="G17"/>
  <c r="G12"/>
  <c r="S19" i="8"/>
  <c r="S72" i="7"/>
  <c r="G70" i="10"/>
  <c r="F70"/>
  <c r="E70"/>
  <c r="D70"/>
  <c r="C70"/>
  <c r="B70"/>
  <c r="F39"/>
  <c r="E39"/>
  <c r="D39"/>
  <c r="C39"/>
  <c r="B39"/>
  <c r="F31"/>
  <c r="E31"/>
  <c r="D31"/>
  <c r="C31"/>
  <c r="B31"/>
  <c r="J63" i="9"/>
  <c r="I63"/>
  <c r="H63"/>
  <c r="F63"/>
  <c r="E63"/>
  <c r="D63"/>
  <c r="J60"/>
  <c r="J51"/>
  <c r="I51"/>
  <c r="H51"/>
  <c r="F51"/>
  <c r="E51"/>
  <c r="D51"/>
  <c r="J34"/>
  <c r="I34"/>
  <c r="H34"/>
  <c r="F34"/>
  <c r="E34"/>
  <c r="D34"/>
  <c r="J29"/>
  <c r="J38" s="1"/>
  <c r="I29"/>
  <c r="I38" s="1"/>
  <c r="H29"/>
  <c r="H38" s="1"/>
  <c r="F29"/>
  <c r="F38" s="1"/>
  <c r="E29"/>
  <c r="E38" s="1"/>
  <c r="D29"/>
  <c r="D38" s="1"/>
  <c r="J17"/>
  <c r="I17"/>
  <c r="H17"/>
  <c r="F17"/>
  <c r="E17"/>
  <c r="D17"/>
  <c r="J12"/>
  <c r="J19" s="1"/>
  <c r="I12"/>
  <c r="I19" s="1"/>
  <c r="E12"/>
  <c r="E19" s="1"/>
  <c r="H11"/>
  <c r="H12" s="1"/>
  <c r="H19" s="1"/>
  <c r="F11"/>
  <c r="F12" s="1"/>
  <c r="F19" s="1"/>
  <c r="E11"/>
  <c r="D11"/>
  <c r="D12" s="1"/>
  <c r="D19" s="1"/>
  <c r="Q49" i="8"/>
  <c r="P49"/>
  <c r="O49"/>
  <c r="N49"/>
  <c r="M49"/>
  <c r="L49"/>
  <c r="K49"/>
  <c r="J49"/>
  <c r="I49"/>
  <c r="H49"/>
  <c r="G49"/>
  <c r="F49"/>
  <c r="E49"/>
  <c r="D49"/>
  <c r="R39"/>
  <c r="Q39"/>
  <c r="P39"/>
  <c r="O39"/>
  <c r="N39"/>
  <c r="M39"/>
  <c r="L39"/>
  <c r="K39"/>
  <c r="J39"/>
  <c r="I39"/>
  <c r="H39"/>
  <c r="G39"/>
  <c r="F39"/>
  <c r="E39"/>
  <c r="D39"/>
  <c r="R31"/>
  <c r="Q31"/>
  <c r="P31"/>
  <c r="O31"/>
  <c r="N31"/>
  <c r="M31"/>
  <c r="L31"/>
  <c r="K31"/>
  <c r="J31"/>
  <c r="I31"/>
  <c r="H31"/>
  <c r="G31"/>
  <c r="F31"/>
  <c r="E31"/>
  <c r="D31"/>
  <c r="R19"/>
  <c r="R43" s="1"/>
  <c r="Q19"/>
  <c r="Q43" s="1"/>
  <c r="P19"/>
  <c r="P43" s="1"/>
  <c r="O19"/>
  <c r="O43" s="1"/>
  <c r="N19"/>
  <c r="N43" s="1"/>
  <c r="M19"/>
  <c r="M43" s="1"/>
  <c r="L19"/>
  <c r="L43" s="1"/>
  <c r="J19"/>
  <c r="J43" s="1"/>
  <c r="I19"/>
  <c r="I43" s="1"/>
  <c r="H19"/>
  <c r="H43" s="1"/>
  <c r="D19"/>
  <c r="K15"/>
  <c r="K19" s="1"/>
  <c r="K43" s="1"/>
  <c r="G15"/>
  <c r="G19" s="1"/>
  <c r="F15"/>
  <c r="F19" s="1"/>
  <c r="E15"/>
  <c r="E19" s="1"/>
  <c r="Q71" i="7"/>
  <c r="P71"/>
  <c r="O71"/>
  <c r="N71"/>
  <c r="M71"/>
  <c r="L71"/>
  <c r="K71"/>
  <c r="J71"/>
  <c r="I71"/>
  <c r="H71"/>
  <c r="G71"/>
  <c r="F71"/>
  <c r="E71"/>
  <c r="D71"/>
  <c r="R65"/>
  <c r="R67" s="1"/>
  <c r="R72" s="1"/>
  <c r="Q65"/>
  <c r="Q67" s="1"/>
  <c r="P65"/>
  <c r="P67" s="1"/>
  <c r="O65"/>
  <c r="O67" s="1"/>
  <c r="N65"/>
  <c r="N67" s="1"/>
  <c r="M65"/>
  <c r="M67" s="1"/>
  <c r="L65"/>
  <c r="L67" s="1"/>
  <c r="K65"/>
  <c r="K67" s="1"/>
  <c r="J65"/>
  <c r="J67" s="1"/>
  <c r="I65"/>
  <c r="I67" s="1"/>
  <c r="H65"/>
  <c r="H67" s="1"/>
  <c r="G65"/>
  <c r="G67" s="1"/>
  <c r="F65"/>
  <c r="F67" s="1"/>
  <c r="E65"/>
  <c r="E67" s="1"/>
  <c r="D65"/>
  <c r="D67" s="1"/>
  <c r="R53"/>
  <c r="Q53"/>
  <c r="Q55" s="1"/>
  <c r="P53"/>
  <c r="P55" s="1"/>
  <c r="N53"/>
  <c r="N55" s="1"/>
  <c r="M53"/>
  <c r="M55" s="1"/>
  <c r="L53"/>
  <c r="L55" s="1"/>
  <c r="K53"/>
  <c r="K55" s="1"/>
  <c r="J53"/>
  <c r="J55" s="1"/>
  <c r="I53"/>
  <c r="I55" s="1"/>
  <c r="H53"/>
  <c r="H55" s="1"/>
  <c r="G53"/>
  <c r="G55" s="1"/>
  <c r="F53"/>
  <c r="F55" s="1"/>
  <c r="D53"/>
  <c r="D55" s="1"/>
  <c r="E49"/>
  <c r="E53" s="1"/>
  <c r="E55" s="1"/>
  <c r="R43"/>
  <c r="R55" s="1"/>
  <c r="R69" s="1"/>
  <c r="Q43"/>
  <c r="P43"/>
  <c r="N43"/>
  <c r="M43"/>
  <c r="L43"/>
  <c r="K43"/>
  <c r="J43"/>
  <c r="I43"/>
  <c r="H43"/>
  <c r="G43"/>
  <c r="F43"/>
  <c r="E43"/>
  <c r="D43"/>
  <c r="R27"/>
  <c r="R29" s="1"/>
  <c r="Q27"/>
  <c r="M27"/>
  <c r="M29" s="1"/>
  <c r="L27"/>
  <c r="L29" s="1"/>
  <c r="K27"/>
  <c r="K29" s="1"/>
  <c r="J27"/>
  <c r="J29" s="1"/>
  <c r="I27"/>
  <c r="I29" s="1"/>
  <c r="H27"/>
  <c r="H29" s="1"/>
  <c r="G27"/>
  <c r="G29" s="1"/>
  <c r="F27"/>
  <c r="F29" s="1"/>
  <c r="E27"/>
  <c r="E29" s="1"/>
  <c r="D27"/>
  <c r="D29" s="1"/>
  <c r="P25"/>
  <c r="P27" s="1"/>
  <c r="P29" s="1"/>
  <c r="N25"/>
  <c r="N27" s="1"/>
  <c r="N29" s="1"/>
  <c r="R17"/>
  <c r="Q17"/>
  <c r="Q29" s="1"/>
  <c r="P17"/>
  <c r="O17"/>
  <c r="N17"/>
  <c r="M17"/>
  <c r="L17"/>
  <c r="K17"/>
  <c r="J17"/>
  <c r="I17"/>
  <c r="H17"/>
  <c r="G17"/>
  <c r="F17"/>
  <c r="E17"/>
  <c r="D17"/>
  <c r="R62" i="6"/>
  <c r="Q62"/>
  <c r="P62"/>
  <c r="O62"/>
  <c r="N62"/>
  <c r="M62"/>
  <c r="L62"/>
  <c r="K62"/>
  <c r="J62"/>
  <c r="I62"/>
  <c r="H62"/>
  <c r="G62"/>
  <c r="F62"/>
  <c r="E62"/>
  <c r="D62"/>
  <c r="P41"/>
  <c r="N41"/>
  <c r="O41" s="1"/>
  <c r="O40"/>
  <c r="M37"/>
  <c r="L37"/>
  <c r="L43" s="1"/>
  <c r="K37"/>
  <c r="K43" s="1"/>
  <c r="J37"/>
  <c r="J43" s="1"/>
  <c r="I37"/>
  <c r="I43" s="1"/>
  <c r="H37"/>
  <c r="H43" s="1"/>
  <c r="G37"/>
  <c r="G43" s="1"/>
  <c r="F37"/>
  <c r="F43" s="1"/>
  <c r="E37"/>
  <c r="E43" s="1"/>
  <c r="D37"/>
  <c r="D43" s="1"/>
  <c r="R26"/>
  <c r="Q26"/>
  <c r="Q30" s="1"/>
  <c r="P26"/>
  <c r="O26"/>
  <c r="N26"/>
  <c r="M26"/>
  <c r="M30" s="1"/>
  <c r="M47" s="1"/>
  <c r="L26"/>
  <c r="K26"/>
  <c r="J26"/>
  <c r="I26"/>
  <c r="I30" s="1"/>
  <c r="I47" s="1"/>
  <c r="H26"/>
  <c r="G26"/>
  <c r="F26"/>
  <c r="E26"/>
  <c r="E30" s="1"/>
  <c r="E47" s="1"/>
  <c r="D26"/>
  <c r="N17"/>
  <c r="M17"/>
  <c r="L17"/>
  <c r="L30" s="1"/>
  <c r="L47" s="1"/>
  <c r="K17"/>
  <c r="J17"/>
  <c r="I17"/>
  <c r="H17"/>
  <c r="H30" s="1"/>
  <c r="H47" s="1"/>
  <c r="G17"/>
  <c r="F17"/>
  <c r="E17"/>
  <c r="D17"/>
  <c r="D30" s="1"/>
  <c r="D47" s="1"/>
  <c r="Q47" l="1"/>
  <c r="Q53" s="1"/>
  <c r="Q57" s="1"/>
  <c r="O55" i="7"/>
  <c r="O47" i="6"/>
  <c r="O53" s="1"/>
  <c r="O57" s="1"/>
  <c r="F30"/>
  <c r="F47" s="1"/>
  <c r="F53" s="1"/>
  <c r="F57" s="1"/>
  <c r="J30"/>
  <c r="J47" s="1"/>
  <c r="J66" s="1"/>
  <c r="J67" s="1"/>
  <c r="N30"/>
  <c r="N47" s="1"/>
  <c r="N66" s="1"/>
  <c r="N67" s="1"/>
  <c r="R30"/>
  <c r="R47" s="1"/>
  <c r="G30"/>
  <c r="G47" s="1"/>
  <c r="G53" s="1"/>
  <c r="G57" s="1"/>
  <c r="K30"/>
  <c r="K47" s="1"/>
  <c r="K53" s="1"/>
  <c r="K57" s="1"/>
  <c r="P47"/>
  <c r="D69" i="7"/>
  <c r="D72"/>
  <c r="F69"/>
  <c r="F72"/>
  <c r="H69"/>
  <c r="H72"/>
  <c r="J69"/>
  <c r="J72"/>
  <c r="L69"/>
  <c r="L72"/>
  <c r="N69"/>
  <c r="N72"/>
  <c r="P69"/>
  <c r="P72"/>
  <c r="E72"/>
  <c r="E69"/>
  <c r="G72"/>
  <c r="G69"/>
  <c r="I72"/>
  <c r="I69"/>
  <c r="K72"/>
  <c r="K69"/>
  <c r="M72"/>
  <c r="M69"/>
  <c r="O72"/>
  <c r="O69"/>
  <c r="Q72"/>
  <c r="Q69"/>
  <c r="D53" i="6"/>
  <c r="D57" s="1"/>
  <c r="D66"/>
  <c r="D67" s="1"/>
  <c r="H53"/>
  <c r="H57" s="1"/>
  <c r="H66"/>
  <c r="H67" s="1"/>
  <c r="J53"/>
  <c r="J57" s="1"/>
  <c r="L53"/>
  <c r="L57" s="1"/>
  <c r="L66"/>
  <c r="L67" s="1"/>
  <c r="N53"/>
  <c r="N57" s="1"/>
  <c r="E66"/>
  <c r="E67" s="1"/>
  <c r="E53"/>
  <c r="E57" s="1"/>
  <c r="I66"/>
  <c r="I67" s="1"/>
  <c r="I53"/>
  <c r="I57" s="1"/>
  <c r="K66"/>
  <c r="K67" s="1"/>
  <c r="M66"/>
  <c r="M67" s="1"/>
  <c r="M53"/>
  <c r="M57" s="1"/>
  <c r="Q67" l="1"/>
  <c r="R53"/>
  <c r="R57" s="1"/>
  <c r="R67"/>
  <c r="G66"/>
  <c r="G67" s="1"/>
  <c r="F66"/>
  <c r="F67" s="1"/>
  <c r="P67"/>
  <c r="P53"/>
  <c r="P57" s="1"/>
</calcChain>
</file>

<file path=xl/sharedStrings.xml><?xml version="1.0" encoding="utf-8"?>
<sst xmlns="http://schemas.openxmlformats.org/spreadsheetml/2006/main" count="436" uniqueCount="239">
  <si>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</si>
  <si>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</si>
  <si>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</si>
  <si>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</si>
  <si>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</si>
  <si>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</si>
  <si>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</si>
  <si>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 xml:space="preserve"> Dec 31, 2010</t>
  </si>
  <si>
    <t>Konszolidált IFRS eredménykimutatások, kumulált</t>
  </si>
  <si>
    <t>márc. 31.</t>
  </si>
  <si>
    <t>dec.31.</t>
  </si>
  <si>
    <t>szept. 30.</t>
  </si>
  <si>
    <t>MÓDOSÍTOTT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</si>
  <si>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</si>
  <si>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</si>
  <si>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</si>
  <si>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</si>
  <si>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</si>
  <si>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</si>
  <si>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</si>
  <si>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</si>
  <si>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</si>
  <si>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</si>
  <si>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</si>
  <si>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</si>
  <si>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</si>
  <si>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</si>
  <si>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</si>
  <si>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</si>
  <si>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</si>
  <si>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</si>
  <si>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Hang, adat és internet bevételekhez kapcsolódó kifizetések</t>
  </si>
  <si>
    <t>Értékesített távközlési berendezések beszerzési értéke</t>
  </si>
  <si>
    <t>Ügynöki jutalékok és egyéb közvetített szolgáltatások</t>
  </si>
  <si>
    <t>SI/IT bevételekhez kapcsolódó kifizetések</t>
  </si>
  <si>
    <t>Egyéb közvetlen költségek</t>
  </si>
  <si>
    <t>Közvetlen költségek</t>
  </si>
  <si>
    <t>Személyi jellegű ráfordítások</t>
  </si>
  <si>
    <t>Értékcsökkenési leírás és amortizáció</t>
  </si>
  <si>
    <t>Magyar telekommunikációs és egyéb válság adók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</si>
  <si>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</si>
  <si>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</si>
  <si>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</si>
  <si>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</si>
  <si>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</si>
  <si>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</si>
  <si>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</si>
  <si>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</si>
  <si>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</si>
  <si>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</si>
  <si>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</si>
  <si>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</si>
  <si>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</si>
  <si>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</si>
  <si>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</si>
  <si>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</si>
  <si>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</si>
  <si>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szep.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</si>
  <si>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</si>
  <si>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</si>
  <si>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</si>
  <si>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</si>
  <si>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</si>
  <si>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</si>
  <si>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</si>
  <si>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</si>
  <si>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</si>
  <si>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</si>
  <si>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</si>
  <si>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</si>
  <si>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</si>
  <si>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</si>
  <si>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</si>
  <si>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</si>
  <si>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</si>
  <si>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</si>
  <si>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</si>
  <si>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</si>
  <si>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</si>
  <si>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Elhatárolt kamatköltség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</si>
  <si>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</si>
  <si>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</si>
  <si>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</si>
  <si>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</si>
  <si>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</si>
  <si>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</si>
  <si>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</si>
  <si>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</si>
  <si>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</si>
  <si>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</si>
  <si>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</si>
  <si>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</si>
  <si>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</si>
  <si>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</si>
  <si>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</si>
  <si>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</si>
  <si>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</si>
  <si>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</si>
  <si>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</si>
  <si>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</si>
  <si>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</si>
  <si>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</si>
  <si>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</si>
  <si>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</si>
  <si>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</si>
  <si>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</si>
  <si>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</si>
  <si>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Működő tőke változása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</si>
  <si>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</si>
  <si>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</si>
  <si>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</si>
  <si>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</si>
  <si>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</si>
  <si>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</si>
  <si>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</si>
  <si>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</si>
  <si>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</si>
  <si>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</si>
  <si>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</si>
  <si>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</si>
  <si>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</si>
  <si>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</si>
  <si>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</si>
  <si>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</si>
  <si>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</si>
  <si>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</si>
  <si>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</si>
  <si>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</si>
  <si>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</si>
  <si>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</si>
  <si>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</si>
  <si>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</si>
  <si>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(millió forintban) nem auditált, kumulált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</si>
  <si>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</si>
  <si>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</si>
  <si>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</si>
  <si>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</si>
  <si>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</si>
  <si>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</si>
  <si>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</si>
  <si>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Magyar telekommunikációs és egyéb válságadók</t>
  </si>
  <si>
    <r>
      <t xml:space="preserve">Működéshez kapcsolódó EBITDA </t>
    </r>
    <r>
      <rPr>
        <b/>
        <vertAlign val="superscript"/>
        <sz val="10"/>
        <rFont val="Times New Roman"/>
        <family val="1"/>
        <charset val="238"/>
      </rPr>
      <t>(1)</t>
    </r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</si>
  <si>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</si>
  <si>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</si>
  <si>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</si>
  <si>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</si>
  <si>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</si>
  <si>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</si>
  <si>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Időszaki átlagos deviza-árfolyamok (YTD)</t>
  </si>
  <si>
    <r>
      <t xml:space="preserve">(1) </t>
    </r>
    <r>
      <rPr>
        <sz val="10"/>
        <rFont val="Times New Roman"/>
        <family val="1"/>
        <charset val="238"/>
      </rPr>
      <t>Működéshez kapcsolódó EBITDA = vizsgálattal kapcsolatos költségek, végkielégítéssel kapcsolatos költségek és a telekom adó nélkül számolt EBITDA</t>
    </r>
  </si>
  <si>
    <t>A működési statisztikák összefoglalója</t>
  </si>
  <si>
    <t>Márc 31, 2010</t>
  </si>
  <si>
    <t>Jún 30, 2010</t>
  </si>
  <si>
    <t xml:space="preserve"> Szept 30, 2010</t>
  </si>
  <si>
    <t>Jún 30, 2011</t>
  </si>
  <si>
    <t xml:space="preserve"> Szept 30, 2011</t>
  </si>
  <si>
    <t>CSOPORT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</si>
  <si>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</si>
  <si>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</si>
  <si>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</si>
  <si>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</si>
  <si>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</si>
  <si>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</si>
  <si>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Nettó adósság / nettó adósság + összes tőke</t>
  </si>
  <si>
    <t>Alkalmazottak száma (záró létszám, redukált főben)</t>
  </si>
  <si>
    <t>Vezetékes szolgáltatások</t>
  </si>
  <si>
    <t>Hangszolgáltatások</t>
  </si>
  <si>
    <t xml:space="preserve">Összes hangátviteli hozzáférés </t>
  </si>
  <si>
    <t>Összes kimenő forgalom (ezer percben)</t>
  </si>
  <si>
    <r>
      <t xml:space="preserve">Egy hozzáférésre jutó havi átlagos percforgalom (kimenő) </t>
    </r>
    <r>
      <rPr>
        <b/>
        <vertAlign val="superscript"/>
        <sz val="10"/>
        <rFont val="Times New Roman"/>
        <family val="1"/>
        <charset val="238"/>
      </rPr>
      <t>(1)</t>
    </r>
  </si>
  <si>
    <r>
      <t xml:space="preserve">Egy hozzáférésre jutó havi átlagos árbevétel (Ft) </t>
    </r>
    <r>
      <rPr>
        <b/>
        <vertAlign val="superscript"/>
        <sz val="10"/>
        <rFont val="Times New Roman"/>
        <family val="1"/>
        <charset val="238"/>
      </rPr>
      <t>(1)</t>
    </r>
  </si>
  <si>
    <t>Adat termékek</t>
  </si>
  <si>
    <r>
      <t>Kiskereskedelmi DSL piaci részesedés (becsült)</t>
    </r>
    <r>
      <rPr>
        <vertAlign val="superscript"/>
        <sz val="10"/>
        <rFont val="Times New Roman"/>
        <family val="1"/>
        <charset val="238"/>
      </rPr>
      <t xml:space="preserve"> (2)</t>
    </r>
  </si>
  <si>
    <r>
      <t xml:space="preserve">Kábel szélessávú piaci részesedés (becsült) </t>
    </r>
    <r>
      <rPr>
        <vertAlign val="superscript"/>
        <sz val="10"/>
        <rFont val="Times New Roman"/>
        <family val="1"/>
        <charset val="238"/>
      </rPr>
      <t>(2)</t>
    </r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</si>
  <si>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</si>
  <si>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</si>
  <si>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</si>
  <si>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</si>
  <si>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</si>
  <si>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Nagykereskedelmi DSL előfizetők száma</t>
  </si>
  <si>
    <t>TV szolgáltatások</t>
  </si>
  <si>
    <t xml:space="preserve">  Kábel TV előfizetők száma</t>
  </si>
  <si>
    <t xml:space="preserve">  Szatelit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</si>
  <si>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</si>
  <si>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</si>
  <si>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</si>
  <si>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</si>
  <si>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r>
      <t xml:space="preserve">Mobil penetráció </t>
    </r>
    <r>
      <rPr>
        <b/>
        <vertAlign val="superscript"/>
        <sz val="10"/>
        <rFont val="Times New Roman"/>
        <family val="1"/>
        <charset val="238"/>
      </rPr>
      <t>(3)</t>
    </r>
  </si>
  <si>
    <r>
      <t xml:space="preserve">Mobil SIM piaci részesedés </t>
    </r>
    <r>
      <rPr>
        <b/>
        <vertAlign val="superscript"/>
        <sz val="10"/>
        <rFont val="Times New Roman"/>
        <family val="1"/>
        <charset val="238"/>
      </rPr>
      <t>(2)</t>
    </r>
  </si>
  <si>
    <t>Előfizetők száma</t>
  </si>
  <si>
    <t>Szerződéses ügyfelek hányada az összes előfizetőn belül</t>
  </si>
  <si>
    <r>
      <t xml:space="preserve">Egy előfizetőre jutó havi forgalom percben </t>
    </r>
    <r>
      <rPr>
        <b/>
        <vertAlign val="superscript"/>
        <sz val="10"/>
        <rFont val="Times New Roman"/>
        <family val="1"/>
        <charset val="238"/>
      </rPr>
      <t>(4)</t>
    </r>
  </si>
  <si>
    <r>
      <t>Egy előfizetőre jutó havi árbevétel (Ft)</t>
    </r>
    <r>
      <rPr>
        <b/>
        <vertAlign val="superscript"/>
        <sz val="10"/>
        <rFont val="Times New Roman"/>
        <family val="1"/>
        <charset val="238"/>
      </rPr>
      <t xml:space="preserve"> </t>
    </r>
  </si>
  <si>
    <t xml:space="preserve">  Egy szerződéses előfizetőre jutó havi árbevétel</t>
  </si>
  <si>
    <t xml:space="preserve">  Egy kártyás előfizetőre jutó havi árbevétel</t>
  </si>
  <si>
    <r>
      <t>Teljes lemorzsolódás</t>
    </r>
    <r>
      <rPr>
        <b/>
        <vertAlign val="superscript"/>
        <sz val="10"/>
        <rFont val="Times New Roman"/>
        <family val="1"/>
        <charset val="238"/>
      </rPr>
      <t xml:space="preserve"> </t>
    </r>
  </si>
  <si>
    <t xml:space="preserve">  Szerződéses előfizetők lemorzsolódása</t>
  </si>
  <si>
    <t xml:space="preserve">  Kártyás előfizetők lemorzsolódása</t>
  </si>
  <si>
    <t xml:space="preserve">Nem hangalapú szolgáltatások aránya az egy előfizetőre jutó havi árbevételben 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</si>
  <si>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</si>
  <si>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</si>
  <si>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</si>
  <si>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</si>
  <si>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</si>
  <si>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</si>
  <si>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</si>
  <si>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</si>
  <si>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</si>
  <si>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</si>
  <si>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 xml:space="preserve">Egy előfizetőre jutó havi átlagos forgalom percben </t>
  </si>
  <si>
    <t>Egy előfizetőre jutó havi árbevétel (Ft)</t>
  </si>
  <si>
    <t>Nem hangalapú szolgáltatások aránya az egy előfizetőre jutó havi árbevételben</t>
  </si>
  <si>
    <t>Egy előfizetőre jutó átlagos ügyfélmegszerzési költség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</si>
  <si>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</si>
  <si>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</si>
  <si>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</si>
  <si>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</si>
  <si>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</si>
  <si>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</si>
  <si>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Mobil penetráció</t>
  </si>
  <si>
    <t>T-Mobile Macedónia piaci részesedése</t>
  </si>
  <si>
    <t>Egy előfizetőre jutó havi forgalom percben</t>
  </si>
  <si>
    <t>Összes hangátviteli hozzáférés</t>
  </si>
  <si>
    <r>
      <t>(1)</t>
    </r>
    <r>
      <rPr>
        <sz val="10"/>
        <rFont val="Times New Roman"/>
        <family val="1"/>
        <charset val="238"/>
      </rPr>
      <t xml:space="preserve"> PSTN, VoIP és VoCable hozzáférésekkel együtt</t>
    </r>
  </si>
  <si>
    <r>
      <t xml:space="preserve">(2) </t>
    </r>
    <r>
      <rPr>
        <sz val="10"/>
        <rFont val="Times New Roman"/>
        <family val="1"/>
        <charset val="238"/>
      </rPr>
      <t>Magyar Telekom Nyrt.</t>
    </r>
  </si>
  <si>
    <r>
      <t>(3)</t>
    </r>
    <r>
      <rPr>
        <sz val="10"/>
        <rFont val="Times New Roman"/>
        <family val="1"/>
        <charset val="238"/>
      </rPr>
      <t xml:space="preserve"> Mobil penetráció Magyarországon, mindhárom szolgáltató ügyfeleit figyelembe véve.</t>
    </r>
  </si>
  <si>
    <r>
      <t xml:space="preserve">(4) </t>
    </r>
    <r>
      <rPr>
        <sz val="10"/>
        <rFont val="Times New Roman"/>
        <family val="1"/>
        <charset val="238"/>
      </rPr>
      <t>Módosított adatok</t>
    </r>
  </si>
  <si>
    <t>dec. 31.</t>
  </si>
  <si>
    <t>szept. 31.</t>
  </si>
  <si>
    <t xml:space="preserve"> Dec 31, 2011</t>
  </si>
  <si>
    <t>ebből: energia bevételek</t>
  </si>
  <si>
    <t>Mobil szélessávú előfizetések száma</t>
  </si>
  <si>
    <r>
      <t>Mobil szélessávú piacrészesedés az összes előfizető alapján</t>
    </r>
    <r>
      <rPr>
        <vertAlign val="superscript"/>
        <sz val="10"/>
        <rFont val="Times New Roman"/>
        <family val="1"/>
        <charset val="238"/>
      </rPr>
      <t>(2)</t>
    </r>
  </si>
  <si>
    <r>
      <t>Mobil szélessávú piacrészesedés a forgalmat generáló előfizetők alapján</t>
    </r>
    <r>
      <rPr>
        <vertAlign val="superscript"/>
        <sz val="10"/>
        <rFont val="Times New Roman"/>
        <family val="1"/>
        <charset val="238"/>
      </rPr>
      <t>(2)</t>
    </r>
  </si>
  <si>
    <r>
      <t>Lakosságra vetített beltéri 3G lefedettség</t>
    </r>
    <r>
      <rPr>
        <vertAlign val="superscript"/>
        <sz val="10"/>
        <rFont val="Times New Roman"/>
        <family val="1"/>
        <charset val="238"/>
      </rPr>
      <t xml:space="preserve"> (2)</t>
    </r>
  </si>
  <si>
    <r>
      <t xml:space="preserve">Mobil penetráció </t>
    </r>
    <r>
      <rPr>
        <b/>
        <vertAlign val="superscript"/>
        <sz val="10"/>
        <rFont val="Times New Roman"/>
        <family val="1"/>
        <charset val="238"/>
      </rPr>
      <t>(5)</t>
    </r>
  </si>
  <si>
    <r>
      <t xml:space="preserve">T-Mobile Crna Gora piaci részesedése </t>
    </r>
    <r>
      <rPr>
        <b/>
        <vertAlign val="superscript"/>
        <sz val="10"/>
        <rFont val="Times New Roman"/>
        <family val="1"/>
        <charset val="238"/>
      </rPr>
      <t>(5)</t>
    </r>
  </si>
  <si>
    <r>
      <t xml:space="preserve">Előfizetők száma </t>
    </r>
    <r>
      <rPr>
        <b/>
        <vertAlign val="superscript"/>
        <sz val="10"/>
        <rFont val="Times New Roman"/>
        <family val="1"/>
        <charset val="238"/>
      </rPr>
      <t>(5)</t>
    </r>
  </si>
  <si>
    <r>
      <t>(5)</t>
    </r>
    <r>
      <rPr>
        <sz val="10"/>
        <rFont val="Times New Roman"/>
        <family val="1"/>
        <charset val="238"/>
      </rPr>
      <t xml:space="preserve"> A Montenegrói Távközlési Ügynökség által közzétett adat.</t>
    </r>
  </si>
</sst>
</file>

<file path=xl/styles.xml><?xml version="1.0" encoding="utf-8"?>
<styleSheet xmlns="http://schemas.openxmlformats.org/spreadsheetml/2006/main">
  <numFmts count="18">
    <numFmt numFmtId="164" formatCode="#,##0\ ;\(#,##0\)"/>
    <numFmt numFmtId="165" formatCode="0.0%"/>
    <numFmt numFmtId="166" formatCode="#,##0.00\ ;\(#,##0.00\)"/>
    <numFmt numFmtId="167" formatCode="0_)"/>
    <numFmt numFmtId="168" formatCode="#,##0;\(#,##0\)"/>
    <numFmt numFmtId="170" formatCode="#,##0.0%;\(#,##0.0%\)"/>
    <numFmt numFmtId="171" formatCode="mmm/dd/yyyy"/>
    <numFmt numFmtId="172" formatCode="#,##0.0\ ;\(#,##0.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</numFmts>
  <fonts count="49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 CE"/>
      <family val="1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Times New Roman CE"/>
      <charset val="238"/>
    </font>
    <font>
      <sz val="10"/>
      <name val="Times New Roman CE"/>
      <charset val="238"/>
    </font>
    <font>
      <sz val="10"/>
      <color indexed="8"/>
      <name val="Times New Roman CE"/>
      <charset val="238"/>
    </font>
    <font>
      <b/>
      <sz val="10"/>
      <name val="Times New Roman CE"/>
      <family val="1"/>
    </font>
    <font>
      <sz val="10"/>
      <name val="Times New Roman CE"/>
    </font>
    <font>
      <sz val="10"/>
      <color indexed="8"/>
      <name val="Times New Roman CE"/>
    </font>
    <font>
      <sz val="10"/>
      <color indexed="10"/>
      <name val="Times New Roman CE"/>
    </font>
    <font>
      <b/>
      <sz val="10"/>
      <color indexed="8"/>
      <name val="Times New Roman CE"/>
    </font>
    <font>
      <b/>
      <sz val="10"/>
      <name val="Times New Roman CE"/>
      <charset val="238"/>
    </font>
    <font>
      <b/>
      <sz val="10"/>
      <name val="Arial"/>
      <family val="2"/>
      <charset val="238"/>
    </font>
    <font>
      <b/>
      <sz val="10"/>
      <color indexed="8"/>
      <name val="Times New Roman CE"/>
      <charset val="238"/>
    </font>
    <font>
      <b/>
      <sz val="10"/>
      <name val="Times New Roman CE"/>
    </font>
    <font>
      <sz val="10"/>
      <color indexed="8"/>
      <name val="CG Times"/>
      <family val="1"/>
    </font>
    <font>
      <sz val="10"/>
      <color indexed="8"/>
      <name val="Times New Roman"/>
      <family val="1"/>
      <charset val="238"/>
    </font>
    <font>
      <b/>
      <sz val="12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b/>
      <sz val="10"/>
      <color indexed="10"/>
      <name val="Times New Roman CE"/>
    </font>
    <font>
      <b/>
      <sz val="10"/>
      <color indexed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4"/>
      <color indexed="8"/>
      <name val="Times New Roman CE"/>
      <family val="1"/>
      <charset val="238"/>
    </font>
    <font>
      <sz val="10"/>
      <name val="Arial CE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color rgb="FFFF0000"/>
      <name val="Times New Roman CE"/>
    </font>
    <font>
      <sz val="10"/>
      <color rgb="FFFF0000"/>
      <name val="Times New Roman CE"/>
      <family val="1"/>
      <charset val="238"/>
    </font>
    <font>
      <b/>
      <sz val="14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6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56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64"/>
      </right>
      <top/>
      <bottom style="double">
        <color indexed="23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53">
    <xf numFmtId="0" fontId="0" fillId="0" borderId="0"/>
    <xf numFmtId="0" fontId="38" fillId="0" borderId="0"/>
    <xf numFmtId="173" fontId="39" fillId="0" borderId="0" applyFill="0" applyBorder="0" applyAlignment="0"/>
    <xf numFmtId="174" fontId="39" fillId="0" borderId="0" applyFill="0" applyBorder="0" applyAlignment="0"/>
    <xf numFmtId="175" fontId="39" fillId="0" borderId="0" applyFill="0" applyBorder="0" applyAlignment="0"/>
    <xf numFmtId="176" fontId="39" fillId="0" borderId="0" applyFill="0" applyBorder="0" applyAlignment="0"/>
    <xf numFmtId="177" fontId="39" fillId="0" borderId="0" applyFill="0" applyBorder="0" applyAlignment="0"/>
    <xf numFmtId="173" fontId="39" fillId="0" borderId="0" applyFill="0" applyBorder="0" applyAlignment="0"/>
    <xf numFmtId="178" fontId="39" fillId="0" borderId="0" applyFill="0" applyBorder="0" applyAlignment="0"/>
    <xf numFmtId="174" fontId="39" fillId="0" borderId="0" applyFill="0" applyBorder="0" applyAlignment="0"/>
    <xf numFmtId="173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4" fontId="40" fillId="0" borderId="0" applyFill="0" applyBorder="0" applyAlignment="0"/>
    <xf numFmtId="38" fontId="41" fillId="0" borderId="1">
      <alignment vertical="center"/>
    </xf>
    <xf numFmtId="173" fontId="39" fillId="0" borderId="0" applyFill="0" applyBorder="0" applyAlignment="0"/>
    <xf numFmtId="174" fontId="39" fillId="0" borderId="0" applyFill="0" applyBorder="0" applyAlignment="0"/>
    <xf numFmtId="173" fontId="39" fillId="0" borderId="0" applyFill="0" applyBorder="0" applyAlignment="0"/>
    <xf numFmtId="178" fontId="39" fillId="0" borderId="0" applyFill="0" applyBorder="0" applyAlignment="0"/>
    <xf numFmtId="174" fontId="39" fillId="0" borderId="0" applyFill="0" applyBorder="0" applyAlignment="0"/>
    <xf numFmtId="38" fontId="42" fillId="2" borderId="0" applyNumberFormat="0" applyBorder="0" applyAlignment="0" applyProtection="0"/>
    <xf numFmtId="0" fontId="43" fillId="0" borderId="2" applyNumberFormat="0" applyAlignment="0" applyProtection="0">
      <alignment horizontal="left" vertical="center"/>
    </xf>
    <xf numFmtId="0" fontId="43" fillId="0" borderId="3">
      <alignment horizontal="left" vertical="center"/>
    </xf>
    <xf numFmtId="0" fontId="44" fillId="0" borderId="0" applyNumberFormat="0" applyFill="0" applyBorder="0" applyAlignment="0" applyProtection="0">
      <alignment vertical="top"/>
      <protection locked="0"/>
    </xf>
    <xf numFmtId="10" fontId="42" fillId="3" borderId="4" applyNumberFormat="0" applyBorder="0" applyAlignment="0" applyProtection="0"/>
    <xf numFmtId="173" fontId="39" fillId="0" borderId="0" applyFill="0" applyBorder="0" applyAlignment="0"/>
    <xf numFmtId="174" fontId="39" fillId="0" borderId="0" applyFill="0" applyBorder="0" applyAlignment="0"/>
    <xf numFmtId="173" fontId="39" fillId="0" borderId="0" applyFill="0" applyBorder="0" applyAlignment="0"/>
    <xf numFmtId="178" fontId="39" fillId="0" borderId="0" applyFill="0" applyBorder="0" applyAlignment="0"/>
    <xf numFmtId="174" fontId="39" fillId="0" borderId="0" applyFill="0" applyBorder="0" applyAlignment="0"/>
    <xf numFmtId="179" fontId="45" fillId="0" borderId="0"/>
    <xf numFmtId="0" fontId="1" fillId="0" borderId="0"/>
    <xf numFmtId="0" fontId="7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167" fontId="12" fillId="0" borderId="0"/>
    <xf numFmtId="0" fontId="1" fillId="0" borderId="0"/>
    <xf numFmtId="167" fontId="12" fillId="0" borderId="0"/>
    <xf numFmtId="177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39" fillId="0" borderId="0" applyFill="0" applyBorder="0" applyAlignment="0"/>
    <xf numFmtId="174" fontId="39" fillId="0" borderId="0" applyFill="0" applyBorder="0" applyAlignment="0"/>
    <xf numFmtId="173" fontId="39" fillId="0" borderId="0" applyFill="0" applyBorder="0" applyAlignment="0"/>
    <xf numFmtId="178" fontId="39" fillId="0" borderId="0" applyFill="0" applyBorder="0" applyAlignment="0"/>
    <xf numFmtId="174" fontId="39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0" fillId="0" borderId="0" applyFill="0" applyBorder="0" applyAlignment="0"/>
    <xf numFmtId="181" fontId="39" fillId="0" borderId="0" applyFill="0" applyBorder="0" applyAlignment="0"/>
    <xf numFmtId="182" fontId="39" fillId="0" borderId="0" applyFill="0" applyBorder="0" applyAlignment="0"/>
  </cellStyleXfs>
  <cellXfs count="543">
    <xf numFmtId="0" fontId="0" fillId="0" borderId="0" xfId="0"/>
    <xf numFmtId="37" fontId="2" fillId="2" borderId="0" xfId="35" applyNumberFormat="1" applyFont="1" applyFill="1" applyBorder="1" applyAlignment="1" applyProtection="1">
      <alignment horizontal="left"/>
    </xf>
    <xf numFmtId="0" fontId="4" fillId="2" borderId="5" xfId="32" applyFont="1" applyFill="1" applyBorder="1" applyAlignment="1">
      <alignment vertical="top"/>
    </xf>
    <xf numFmtId="0" fontId="4" fillId="2" borderId="6" xfId="32" applyFont="1" applyFill="1" applyBorder="1" applyAlignment="1">
      <alignment vertical="top"/>
    </xf>
    <xf numFmtId="0" fontId="5" fillId="2" borderId="5" xfId="38" applyFont="1" applyFill="1" applyBorder="1" applyAlignment="1">
      <alignment horizontal="center"/>
    </xf>
    <xf numFmtId="0" fontId="5" fillId="2" borderId="6" xfId="38" applyFont="1" applyFill="1" applyBorder="1" applyAlignment="1">
      <alignment horizontal="center"/>
    </xf>
    <xf numFmtId="0" fontId="0" fillId="4" borderId="0" xfId="0" applyFill="1" applyBorder="1"/>
    <xf numFmtId="0" fontId="4" fillId="2" borderId="0" xfId="32" applyFont="1" applyFill="1" applyBorder="1" applyAlignment="1">
      <alignment vertical="top"/>
    </xf>
    <xf numFmtId="37" fontId="5" fillId="2" borderId="0" xfId="38" applyNumberFormat="1" applyFont="1" applyFill="1" applyBorder="1" applyAlignment="1" applyProtection="1">
      <alignment horizontal="center"/>
    </xf>
    <xf numFmtId="0" fontId="0" fillId="4" borderId="0" xfId="0" applyFill="1"/>
    <xf numFmtId="37" fontId="5" fillId="2" borderId="8" xfId="35" applyNumberFormat="1" applyFont="1" applyFill="1" applyBorder="1" applyAlignment="1" applyProtection="1">
      <alignment horizontal="left"/>
    </xf>
    <xf numFmtId="15" fontId="8" fillId="2" borderId="0" xfId="31" applyNumberFormat="1" applyFont="1" applyFill="1" applyBorder="1" applyAlignment="1">
      <alignment horizontal="center"/>
    </xf>
    <xf numFmtId="15" fontId="8" fillId="2" borderId="7" xfId="31" applyNumberFormat="1" applyFont="1" applyFill="1" applyBorder="1" applyAlignment="1">
      <alignment horizontal="center"/>
    </xf>
    <xf numFmtId="37" fontId="9" fillId="2" borderId="9" xfId="35" applyNumberFormat="1" applyFont="1" applyFill="1" applyBorder="1" applyAlignment="1" applyProtection="1">
      <alignment horizontal="left"/>
    </xf>
    <xf numFmtId="0" fontId="3" fillId="2" borderId="10" xfId="32" applyFont="1" applyFill="1" applyBorder="1" applyAlignment="1">
      <alignment vertical="top"/>
    </xf>
    <xf numFmtId="0" fontId="4" fillId="2" borderId="10" xfId="32" applyFont="1" applyFill="1" applyBorder="1" applyAlignment="1">
      <alignment vertical="top"/>
    </xf>
    <xf numFmtId="15" fontId="10" fillId="2" borderId="10" xfId="31" applyNumberFormat="1" applyFont="1" applyFill="1" applyBorder="1" applyAlignment="1">
      <alignment horizontal="center"/>
    </xf>
    <xf numFmtId="15" fontId="10" fillId="2" borderId="11" xfId="31" applyNumberFormat="1" applyFont="1" applyFill="1" applyBorder="1" applyAlignment="1">
      <alignment horizontal="center"/>
    </xf>
    <xf numFmtId="0" fontId="11" fillId="2" borderId="8" xfId="32" applyFont="1" applyFill="1" applyBorder="1" applyAlignment="1" applyProtection="1">
      <alignment horizontal="left"/>
    </xf>
    <xf numFmtId="0" fontId="3" fillId="2" borderId="0" xfId="32" applyFont="1" applyFill="1" applyBorder="1" applyAlignment="1">
      <alignment vertical="top"/>
    </xf>
    <xf numFmtId="0" fontId="12" fillId="4" borderId="0" xfId="0" applyFont="1" applyFill="1"/>
    <xf numFmtId="37" fontId="13" fillId="2" borderId="0" xfId="0" applyNumberFormat="1" applyFont="1" applyFill="1" applyBorder="1" applyAlignment="1" applyProtection="1">
      <alignment horizontal="center"/>
    </xf>
    <xf numFmtId="37" fontId="13" fillId="4" borderId="0" xfId="0" applyNumberFormat="1" applyFont="1" applyFill="1" applyBorder="1" applyAlignment="1" applyProtection="1">
      <alignment horizontal="center"/>
    </xf>
    <xf numFmtId="37" fontId="13" fillId="2" borderId="7" xfId="0" applyNumberFormat="1" applyFont="1" applyFill="1" applyBorder="1" applyAlignment="1" applyProtection="1">
      <alignment horizontal="center"/>
    </xf>
    <xf numFmtId="164" fontId="13" fillId="2" borderId="0" xfId="0" applyNumberFormat="1" applyFont="1" applyFill="1" applyBorder="1" applyAlignment="1" applyProtection="1">
      <alignment horizontal="right"/>
    </xf>
    <xf numFmtId="0" fontId="5" fillId="2" borderId="8" xfId="32" applyFont="1" applyFill="1" applyBorder="1" applyAlignment="1" applyProtection="1">
      <alignment horizontal="left"/>
    </xf>
    <xf numFmtId="164" fontId="12" fillId="4" borderId="0" xfId="0" applyNumberFormat="1" applyFont="1" applyFill="1"/>
    <xf numFmtId="0" fontId="3" fillId="2" borderId="8" xfId="32" applyFont="1" applyFill="1" applyBorder="1" applyAlignment="1">
      <alignment vertical="top"/>
    </xf>
    <xf numFmtId="37" fontId="12" fillId="2" borderId="0" xfId="32" applyNumberFormat="1" applyFont="1" applyFill="1" applyBorder="1" applyAlignment="1" applyProtection="1">
      <alignment horizontal="left"/>
    </xf>
    <xf numFmtId="164" fontId="14" fillId="4" borderId="0" xfId="0" applyNumberFormat="1" applyFont="1" applyFill="1"/>
    <xf numFmtId="164" fontId="14" fillId="2" borderId="0" xfId="0" applyNumberFormat="1" applyFont="1" applyFill="1" applyBorder="1" applyProtection="1"/>
    <xf numFmtId="164" fontId="14" fillId="4" borderId="0" xfId="0" applyNumberFormat="1" applyFont="1" applyFill="1" applyBorder="1" applyProtection="1"/>
    <xf numFmtId="164" fontId="14" fillId="2" borderId="7" xfId="0" applyNumberFormat="1" applyFont="1" applyFill="1" applyBorder="1" applyProtection="1"/>
    <xf numFmtId="164" fontId="13" fillId="2" borderId="0" xfId="0" applyNumberFormat="1" applyFont="1" applyFill="1" applyBorder="1" applyProtection="1"/>
    <xf numFmtId="164" fontId="13" fillId="2" borderId="7" xfId="0" applyNumberFormat="1" applyFont="1" applyFill="1" applyBorder="1" applyProtection="1"/>
    <xf numFmtId="164" fontId="13" fillId="4" borderId="0" xfId="0" applyNumberFormat="1" applyFont="1" applyFill="1" applyBorder="1" applyAlignment="1" applyProtection="1">
      <alignment horizontal="right"/>
    </xf>
    <xf numFmtId="164" fontId="13" fillId="2" borderId="7" xfId="0" applyNumberFormat="1" applyFont="1" applyFill="1" applyBorder="1" applyAlignment="1" applyProtection="1">
      <alignment horizontal="right"/>
    </xf>
    <xf numFmtId="164" fontId="14" fillId="4" borderId="0" xfId="0" applyNumberFormat="1" applyFont="1" applyFill="1" applyBorder="1"/>
    <xf numFmtId="164" fontId="12" fillId="4" borderId="0" xfId="0" applyNumberFormat="1" applyFont="1" applyFill="1" applyBorder="1"/>
    <xf numFmtId="37" fontId="9" fillId="2" borderId="0" xfId="32" applyNumberFormat="1" applyFont="1" applyFill="1" applyBorder="1" applyAlignment="1" applyProtection="1">
      <alignment horizontal="left"/>
    </xf>
    <xf numFmtId="0" fontId="3" fillId="2" borderId="9" xfId="32" applyFont="1" applyFill="1" applyBorder="1" applyAlignment="1">
      <alignment vertical="top"/>
    </xf>
    <xf numFmtId="37" fontId="12" fillId="2" borderId="10" xfId="32" applyNumberFormat="1" applyFont="1" applyFill="1" applyBorder="1" applyAlignment="1" applyProtection="1">
      <alignment horizontal="left"/>
    </xf>
    <xf numFmtId="0" fontId="4" fillId="2" borderId="11" xfId="32" applyFont="1" applyFill="1" applyBorder="1" applyAlignment="1">
      <alignment vertical="top"/>
    </xf>
    <xf numFmtId="164" fontId="12" fillId="4" borderId="10" xfId="0" applyNumberFormat="1" applyFont="1" applyFill="1" applyBorder="1"/>
    <xf numFmtId="164" fontId="13" fillId="2" borderId="10" xfId="0" applyNumberFormat="1" applyFont="1" applyFill="1" applyBorder="1" applyAlignment="1" applyProtection="1">
      <alignment horizontal="right"/>
    </xf>
    <xf numFmtId="164" fontId="13" fillId="4" borderId="10" xfId="0" applyNumberFormat="1" applyFont="1" applyFill="1" applyBorder="1" applyAlignment="1" applyProtection="1">
      <alignment horizontal="right"/>
    </xf>
    <xf numFmtId="164" fontId="13" fillId="2" borderId="11" xfId="0" applyNumberFormat="1" applyFont="1" applyFill="1" applyBorder="1" applyAlignment="1" applyProtection="1">
      <alignment horizontal="right"/>
    </xf>
    <xf numFmtId="37" fontId="5" fillId="2" borderId="8" xfId="32" applyNumberFormat="1" applyFont="1" applyFill="1" applyBorder="1" applyAlignment="1" applyProtection="1">
      <alignment horizontal="left"/>
    </xf>
    <xf numFmtId="164" fontId="13" fillId="4" borderId="0" xfId="0" applyNumberFormat="1" applyFont="1" applyFill="1" applyBorder="1" applyProtection="1"/>
    <xf numFmtId="0" fontId="12" fillId="4" borderId="0" xfId="0" applyFont="1" applyFill="1" applyBorder="1"/>
    <xf numFmtId="37" fontId="5" fillId="2" borderId="0" xfId="32" applyNumberFormat="1" applyFont="1" applyFill="1" applyBorder="1" applyAlignment="1" applyProtection="1">
      <alignment horizontal="left"/>
    </xf>
    <xf numFmtId="164" fontId="15" fillId="4" borderId="0" xfId="0" applyNumberFormat="1" applyFont="1" applyFill="1" applyBorder="1" applyProtection="1"/>
    <xf numFmtId="164" fontId="15" fillId="2" borderId="0" xfId="0" applyNumberFormat="1" applyFont="1" applyFill="1" applyBorder="1" applyProtection="1"/>
    <xf numFmtId="164" fontId="15" fillId="2" borderId="7" xfId="0" applyNumberFormat="1" applyFont="1" applyFill="1" applyBorder="1" applyProtection="1"/>
    <xf numFmtId="164" fontId="16" fillId="4" borderId="0" xfId="0" applyNumberFormat="1" applyFont="1" applyFill="1" applyBorder="1"/>
    <xf numFmtId="0" fontId="17" fillId="4" borderId="0" xfId="0" applyFont="1" applyFill="1"/>
    <xf numFmtId="37" fontId="13" fillId="2" borderId="0" xfId="0" applyNumberFormat="1" applyFont="1" applyFill="1" applyBorder="1" applyProtection="1"/>
    <xf numFmtId="37" fontId="13" fillId="2" borderId="10" xfId="0" applyNumberFormat="1" applyFont="1" applyFill="1" applyBorder="1" applyProtection="1"/>
    <xf numFmtId="37" fontId="15" fillId="2" borderId="0" xfId="0" applyNumberFormat="1" applyFont="1" applyFill="1" applyBorder="1" applyProtection="1"/>
    <xf numFmtId="164" fontId="18" fillId="2" borderId="0" xfId="0" applyNumberFormat="1" applyFont="1" applyFill="1" applyBorder="1" applyProtection="1"/>
    <xf numFmtId="164" fontId="18" fillId="4" borderId="0" xfId="0" applyNumberFormat="1" applyFont="1" applyFill="1" applyBorder="1" applyProtection="1"/>
    <xf numFmtId="164" fontId="18" fillId="2" borderId="7" xfId="0" applyNumberFormat="1" applyFont="1" applyFill="1" applyBorder="1" applyProtection="1"/>
    <xf numFmtId="164" fontId="16" fillId="4" borderId="0" xfId="0" applyNumberFormat="1" applyFont="1" applyFill="1"/>
    <xf numFmtId="164" fontId="18" fillId="2" borderId="0" xfId="0" applyNumberFormat="1" applyFont="1" applyFill="1" applyBorder="1" applyAlignment="1" applyProtection="1">
      <alignment horizontal="right"/>
    </xf>
    <xf numFmtId="164" fontId="18" fillId="2" borderId="7" xfId="0" applyNumberFormat="1" applyFont="1" applyFill="1" applyBorder="1" applyAlignment="1" applyProtection="1">
      <alignment horizontal="right"/>
    </xf>
    <xf numFmtId="37" fontId="3" fillId="2" borderId="0" xfId="32" applyNumberFormat="1" applyFont="1" applyFill="1" applyBorder="1" applyAlignment="1" applyProtection="1">
      <alignment horizontal="left"/>
    </xf>
    <xf numFmtId="37" fontId="15" fillId="2" borderId="8" xfId="0" applyNumberFormat="1" applyFont="1" applyFill="1" applyBorder="1" applyProtection="1"/>
    <xf numFmtId="164" fontId="15" fillId="2" borderId="0" xfId="0" applyNumberFormat="1" applyFont="1" applyFill="1" applyBorder="1" applyAlignment="1" applyProtection="1">
      <alignment horizontal="right"/>
    </xf>
    <xf numFmtId="164" fontId="15" fillId="4" borderId="0" xfId="0" applyNumberFormat="1" applyFont="1" applyFill="1" applyBorder="1" applyAlignment="1" applyProtection="1">
      <alignment horizontal="right"/>
    </xf>
    <xf numFmtId="164" fontId="15" fillId="2" borderId="7" xfId="0" applyNumberFormat="1" applyFont="1" applyFill="1" applyBorder="1" applyAlignment="1" applyProtection="1">
      <alignment horizontal="right"/>
    </xf>
    <xf numFmtId="37" fontId="13" fillId="2" borderId="8" xfId="0" applyNumberFormat="1" applyFont="1" applyFill="1" applyBorder="1" applyProtection="1"/>
    <xf numFmtId="0" fontId="13" fillId="2" borderId="8" xfId="0" applyFont="1" applyFill="1" applyBorder="1" applyProtection="1"/>
    <xf numFmtId="37" fontId="13" fillId="2" borderId="7" xfId="0" applyNumberFormat="1" applyFont="1" applyFill="1" applyBorder="1" applyProtection="1"/>
    <xf numFmtId="164" fontId="14" fillId="4" borderId="8" xfId="0" applyNumberFormat="1" applyFont="1" applyFill="1" applyBorder="1"/>
    <xf numFmtId="164" fontId="14" fillId="2" borderId="0" xfId="0" applyNumberFormat="1" applyFont="1" applyFill="1" applyBorder="1"/>
    <xf numFmtId="164" fontId="12" fillId="4" borderId="8" xfId="0" applyNumberFormat="1" applyFont="1" applyFill="1" applyBorder="1"/>
    <xf numFmtId="164" fontId="46" fillId="2" borderId="0" xfId="0" applyNumberFormat="1" applyFont="1" applyFill="1" applyBorder="1" applyAlignment="1" applyProtection="1">
      <alignment horizontal="right"/>
    </xf>
    <xf numFmtId="164" fontId="46" fillId="8" borderId="0" xfId="0" applyNumberFormat="1" applyFont="1" applyFill="1" applyBorder="1" applyAlignment="1" applyProtection="1">
      <alignment horizontal="right"/>
    </xf>
    <xf numFmtId="164" fontId="12" fillId="2" borderId="0" xfId="0" applyNumberFormat="1" applyFont="1" applyFill="1" applyBorder="1"/>
    <xf numFmtId="164" fontId="46" fillId="2" borderId="0" xfId="0" applyNumberFormat="1" applyFont="1" applyFill="1" applyBorder="1"/>
    <xf numFmtId="164" fontId="46" fillId="8" borderId="0" xfId="0" applyNumberFormat="1" applyFont="1" applyFill="1" applyBorder="1"/>
    <xf numFmtId="0" fontId="13" fillId="2" borderId="9" xfId="0" applyFont="1" applyFill="1" applyBorder="1" applyProtection="1"/>
    <xf numFmtId="37" fontId="13" fillId="2" borderId="11" xfId="0" applyNumberFormat="1" applyFont="1" applyFill="1" applyBorder="1" applyProtection="1"/>
    <xf numFmtId="164" fontId="12" fillId="2" borderId="10" xfId="0" applyNumberFormat="1" applyFont="1" applyFill="1" applyBorder="1"/>
    <xf numFmtId="164" fontId="14" fillId="4" borderId="10" xfId="0" applyNumberFormat="1" applyFont="1" applyFill="1" applyBorder="1"/>
    <xf numFmtId="164" fontId="46" fillId="2" borderId="10" xfId="0" applyNumberFormat="1" applyFont="1" applyFill="1" applyBorder="1"/>
    <xf numFmtId="164" fontId="46" fillId="8" borderId="10" xfId="0" applyNumberFormat="1" applyFont="1" applyFill="1" applyBorder="1"/>
    <xf numFmtId="164" fontId="14" fillId="2" borderId="0" xfId="0" applyNumberFormat="1" applyFont="1" applyFill="1"/>
    <xf numFmtId="164" fontId="12" fillId="2" borderId="0" xfId="0" applyNumberFormat="1" applyFont="1" applyFill="1"/>
    <xf numFmtId="164" fontId="14" fillId="2" borderId="10" xfId="0" applyNumberFormat="1" applyFont="1" applyFill="1" applyBorder="1"/>
    <xf numFmtId="164" fontId="12" fillId="2" borderId="10" xfId="0" applyNumberFormat="1" applyFont="1" applyFill="1" applyBorder="1" applyAlignment="1" applyProtection="1">
      <alignment horizontal="right"/>
    </xf>
    <xf numFmtId="165" fontId="6" fillId="9" borderId="0" xfId="49" applyNumberFormat="1" applyFont="1" applyFill="1"/>
    <xf numFmtId="37" fontId="13" fillId="2" borderId="9" xfId="0" applyNumberFormat="1" applyFont="1" applyFill="1" applyBorder="1" applyProtection="1"/>
    <xf numFmtId="164" fontId="13" fillId="9" borderId="10" xfId="0" applyNumberFormat="1" applyFont="1" applyFill="1" applyBorder="1" applyAlignment="1" applyProtection="1">
      <alignment horizontal="right"/>
    </xf>
    <xf numFmtId="164" fontId="19" fillId="4" borderId="0" xfId="0" applyNumberFormat="1" applyFont="1" applyFill="1" applyBorder="1"/>
    <xf numFmtId="0" fontId="12" fillId="2" borderId="0" xfId="0" applyFont="1" applyFill="1" applyBorder="1"/>
    <xf numFmtId="37" fontId="9" fillId="2" borderId="12" xfId="32" applyNumberFormat="1" applyFont="1" applyFill="1" applyBorder="1" applyAlignment="1" applyProtection="1">
      <alignment horizontal="left"/>
    </xf>
    <xf numFmtId="0" fontId="3" fillId="2" borderId="13" xfId="32" applyFont="1" applyFill="1" applyBorder="1" applyAlignment="1">
      <alignment vertical="top"/>
    </xf>
    <xf numFmtId="0" fontId="4" fillId="2" borderId="14" xfId="32" applyFont="1" applyFill="1" applyBorder="1" applyAlignment="1">
      <alignment vertical="top"/>
    </xf>
    <xf numFmtId="164" fontId="12" fillId="4" borderId="13" xfId="0" applyNumberFormat="1" applyFont="1" applyFill="1" applyBorder="1"/>
    <xf numFmtId="164" fontId="13" fillId="2" borderId="13" xfId="0" applyNumberFormat="1" applyFont="1" applyFill="1" applyBorder="1" applyProtection="1"/>
    <xf numFmtId="164" fontId="13" fillId="4" borderId="13" xfId="0" applyNumberFormat="1" applyFont="1" applyFill="1" applyBorder="1" applyProtection="1"/>
    <xf numFmtId="164" fontId="13" fillId="2" borderId="14" xfId="0" applyNumberFormat="1" applyFont="1" applyFill="1" applyBorder="1" applyProtection="1"/>
    <xf numFmtId="164" fontId="13" fillId="2" borderId="13" xfId="0" applyNumberFormat="1" applyFont="1" applyFill="1" applyBorder="1" applyAlignment="1" applyProtection="1">
      <alignment horizontal="right"/>
    </xf>
    <xf numFmtId="37" fontId="9" fillId="2" borderId="8" xfId="32" applyNumberFormat="1" applyFont="1" applyFill="1" applyBorder="1" applyAlignment="1" applyProtection="1">
      <alignment horizontal="left"/>
    </xf>
    <xf numFmtId="166" fontId="12" fillId="4" borderId="0" xfId="0" applyNumberFormat="1" applyFont="1" applyFill="1" applyBorder="1"/>
    <xf numFmtId="166" fontId="13" fillId="2" borderId="7" xfId="0" applyNumberFormat="1" applyFont="1" applyFill="1" applyBorder="1" applyProtection="1"/>
    <xf numFmtId="166" fontId="13" fillId="2" borderId="0" xfId="0" applyNumberFormat="1" applyFont="1" applyFill="1" applyBorder="1" applyProtection="1"/>
    <xf numFmtId="166" fontId="13" fillId="2" borderId="0" xfId="0" applyNumberFormat="1" applyFont="1" applyFill="1" applyBorder="1" applyAlignment="1" applyProtection="1">
      <alignment horizontal="right"/>
    </xf>
    <xf numFmtId="0" fontId="3" fillId="2" borderId="8" xfId="0" applyFont="1" applyFill="1" applyBorder="1" applyAlignment="1">
      <alignment vertical="top"/>
    </xf>
    <xf numFmtId="37" fontId="20" fillId="2" borderId="0" xfId="0" applyNumberFormat="1" applyFont="1" applyFill="1" applyBorder="1" applyProtection="1"/>
    <xf numFmtId="0" fontId="5" fillId="2" borderId="0" xfId="32" applyFont="1" applyFill="1" applyBorder="1" applyAlignment="1">
      <alignment vertical="top"/>
    </xf>
    <xf numFmtId="37" fontId="21" fillId="2" borderId="9" xfId="37" applyNumberFormat="1" applyFont="1" applyFill="1" applyBorder="1" applyProtection="1"/>
    <xf numFmtId="0" fontId="13" fillId="2" borderId="10" xfId="0" applyFont="1" applyFill="1" applyBorder="1" applyProtection="1"/>
    <xf numFmtId="165" fontId="13" fillId="4" borderId="10" xfId="49" applyNumberFormat="1" applyFont="1" applyFill="1" applyBorder="1" applyAlignment="1" applyProtection="1">
      <alignment horizontal="right"/>
    </xf>
    <xf numFmtId="165" fontId="13" fillId="2" borderId="10" xfId="49" applyNumberFormat="1" applyFont="1" applyFill="1" applyBorder="1" applyAlignment="1" applyProtection="1">
      <alignment horizontal="right"/>
    </xf>
    <xf numFmtId="165" fontId="13" fillId="2" borderId="11" xfId="49" applyNumberFormat="1" applyFont="1" applyFill="1" applyBorder="1" applyAlignment="1" applyProtection="1">
      <alignment horizontal="right"/>
    </xf>
    <xf numFmtId="165" fontId="13" fillId="2" borderId="10" xfId="0" applyNumberFormat="1" applyFont="1" applyFill="1" applyBorder="1" applyAlignment="1" applyProtection="1">
      <alignment horizontal="right"/>
    </xf>
    <xf numFmtId="0" fontId="3" fillId="4" borderId="0" xfId="32" applyFont="1" applyFill="1" applyBorder="1" applyAlignment="1">
      <alignment vertical="top"/>
    </xf>
    <xf numFmtId="0" fontId="3" fillId="4" borderId="0" xfId="32" applyFont="1" applyFill="1" applyAlignment="1">
      <alignment vertical="top"/>
    </xf>
    <xf numFmtId="0" fontId="4" fillId="4" borderId="0" xfId="32" applyFont="1" applyFill="1" applyAlignment="1">
      <alignment vertical="top"/>
    </xf>
    <xf numFmtId="167" fontId="22" fillId="2" borderId="0" xfId="39" applyFont="1" applyFill="1" applyBorder="1" applyProtection="1"/>
    <xf numFmtId="167" fontId="23" fillId="2" borderId="0" xfId="39" applyFont="1" applyFill="1" applyBorder="1" applyAlignment="1" applyProtection="1">
      <alignment horizontal="centerContinuous"/>
    </xf>
    <xf numFmtId="167" fontId="23" fillId="2" borderId="7" xfId="39" applyFont="1" applyFill="1" applyBorder="1" applyAlignment="1" applyProtection="1">
      <alignment horizontal="centerContinuous"/>
    </xf>
    <xf numFmtId="167" fontId="5" fillId="5" borderId="0" xfId="39" applyNumberFormat="1" applyFont="1" applyFill="1" applyBorder="1" applyAlignment="1" applyProtection="1">
      <alignment horizontal="center"/>
    </xf>
    <xf numFmtId="167" fontId="5" fillId="5" borderId="7" xfId="39" applyNumberFormat="1" applyFont="1" applyFill="1" applyBorder="1" applyAlignment="1" applyProtection="1">
      <alignment horizontal="center"/>
    </xf>
    <xf numFmtId="0" fontId="3" fillId="4" borderId="0" xfId="33" applyFont="1" applyFill="1"/>
    <xf numFmtId="167" fontId="22" fillId="2" borderId="0" xfId="39" applyFont="1" applyFill="1" applyBorder="1" applyAlignment="1" applyProtection="1">
      <alignment horizontal="left"/>
    </xf>
    <xf numFmtId="167" fontId="24" fillId="2" borderId="0" xfId="39" applyFont="1" applyFill="1" applyBorder="1" applyProtection="1"/>
    <xf numFmtId="37" fontId="5" fillId="5" borderId="0" xfId="39" quotePrefix="1" applyNumberFormat="1" applyFont="1" applyFill="1" applyBorder="1" applyAlignment="1" applyProtection="1">
      <alignment horizontal="center"/>
    </xf>
    <xf numFmtId="37" fontId="5" fillId="5" borderId="0" xfId="39" applyNumberFormat="1" applyFont="1" applyFill="1" applyBorder="1" applyAlignment="1" applyProtection="1">
      <alignment horizontal="center"/>
    </xf>
    <xf numFmtId="37" fontId="5" fillId="5" borderId="7" xfId="39" applyNumberFormat="1" applyFont="1" applyFill="1" applyBorder="1" applyAlignment="1" applyProtection="1">
      <alignment horizontal="center"/>
    </xf>
    <xf numFmtId="167" fontId="24" fillId="2" borderId="0" xfId="39" applyFont="1" applyFill="1" applyBorder="1" applyAlignment="1" applyProtection="1">
      <alignment horizontal="left"/>
    </xf>
    <xf numFmtId="37" fontId="8" fillId="5" borderId="7" xfId="39" applyNumberFormat="1" applyFont="1" applyFill="1" applyBorder="1" applyAlignment="1" applyProtection="1">
      <alignment horizontal="center"/>
    </xf>
    <xf numFmtId="37" fontId="8" fillId="5" borderId="8" xfId="39" applyNumberFormat="1" applyFont="1" applyFill="1" applyBorder="1" applyAlignment="1" applyProtection="1">
      <alignment horizontal="center"/>
    </xf>
    <xf numFmtId="37" fontId="8" fillId="5" borderId="0" xfId="39" applyNumberFormat="1" applyFont="1" applyFill="1" applyBorder="1" applyAlignment="1" applyProtection="1">
      <alignment horizontal="center"/>
    </xf>
    <xf numFmtId="167" fontId="10" fillId="2" borderId="0" xfId="39" applyFont="1" applyFill="1" applyBorder="1" applyProtection="1"/>
    <xf numFmtId="167" fontId="24" fillId="2" borderId="10" xfId="39" applyFont="1" applyFill="1" applyBorder="1" applyProtection="1"/>
    <xf numFmtId="37" fontId="9" fillId="5" borderId="0" xfId="39" applyNumberFormat="1" applyFont="1" applyFill="1" applyBorder="1" applyAlignment="1" applyProtection="1">
      <alignment horizontal="center"/>
    </xf>
    <xf numFmtId="37" fontId="9" fillId="5" borderId="7" xfId="39" applyNumberFormat="1" applyFont="1" applyFill="1" applyBorder="1" applyAlignment="1" applyProtection="1">
      <alignment horizontal="center"/>
    </xf>
    <xf numFmtId="0" fontId="23" fillId="5" borderId="0" xfId="33" applyFont="1" applyFill="1" applyBorder="1" applyProtection="1"/>
    <xf numFmtId="0" fontId="23" fillId="5" borderId="0" xfId="33" applyFont="1" applyFill="1" applyAlignment="1" applyProtection="1">
      <alignment horizontal="left"/>
    </xf>
    <xf numFmtId="0" fontId="3" fillId="2" borderId="0" xfId="33" applyFont="1" applyFill="1" applyProtection="1"/>
    <xf numFmtId="37" fontId="3" fillId="6" borderId="0" xfId="33" applyNumberFormat="1" applyFont="1" applyFill="1" applyBorder="1" applyAlignment="1" applyProtection="1">
      <alignment horizontal="right"/>
    </xf>
    <xf numFmtId="37" fontId="3" fillId="5" borderId="0" xfId="33" applyNumberFormat="1" applyFont="1" applyFill="1" applyBorder="1" applyAlignment="1" applyProtection="1">
      <alignment horizontal="right"/>
    </xf>
    <xf numFmtId="37" fontId="3" fillId="5" borderId="7" xfId="33" applyNumberFormat="1" applyFont="1" applyFill="1" applyBorder="1" applyAlignment="1" applyProtection="1">
      <alignment horizontal="right"/>
    </xf>
    <xf numFmtId="37" fontId="19" fillId="2" borderId="0" xfId="33" applyNumberFormat="1" applyFont="1" applyFill="1" applyBorder="1" applyProtection="1"/>
    <xf numFmtId="37" fontId="3" fillId="2" borderId="0" xfId="33" applyNumberFormat="1" applyFont="1" applyFill="1" applyProtection="1"/>
    <xf numFmtId="37" fontId="3" fillId="4" borderId="0" xfId="33" applyNumberFormat="1" applyFont="1" applyFill="1" applyBorder="1" applyProtection="1"/>
    <xf numFmtId="37" fontId="3" fillId="2" borderId="0" xfId="33" applyNumberFormat="1" applyFont="1" applyFill="1" applyBorder="1" applyProtection="1"/>
    <xf numFmtId="37" fontId="3" fillId="2" borderId="7" xfId="33" applyNumberFormat="1" applyFont="1" applyFill="1" applyBorder="1" applyProtection="1"/>
    <xf numFmtId="37" fontId="3" fillId="4" borderId="0" xfId="33" applyNumberFormat="1" applyFont="1" applyFill="1" applyBorder="1" applyAlignment="1" applyProtection="1">
      <alignment horizontal="center"/>
    </xf>
    <xf numFmtId="37" fontId="3" fillId="2" borderId="0" xfId="33" applyNumberFormat="1" applyFont="1" applyFill="1" applyBorder="1" applyAlignment="1" applyProtection="1">
      <alignment horizontal="center"/>
    </xf>
    <xf numFmtId="37" fontId="3" fillId="2" borderId="7" xfId="33" applyNumberFormat="1" applyFont="1" applyFill="1" applyBorder="1" applyAlignment="1" applyProtection="1">
      <alignment horizontal="center"/>
    </xf>
    <xf numFmtId="37" fontId="19" fillId="2" borderId="0" xfId="33" applyNumberFormat="1" applyFont="1" applyFill="1" applyProtection="1"/>
    <xf numFmtId="168" fontId="3" fillId="4" borderId="0" xfId="33" applyNumberFormat="1" applyFont="1" applyFill="1" applyBorder="1" applyProtection="1"/>
    <xf numFmtId="168" fontId="3" fillId="2" borderId="0" xfId="33" applyNumberFormat="1" applyFont="1" applyFill="1" applyBorder="1" applyProtection="1"/>
    <xf numFmtId="168" fontId="3" fillId="2" borderId="7" xfId="33" applyNumberFormat="1" applyFont="1" applyFill="1" applyBorder="1" applyProtection="1"/>
    <xf numFmtId="37" fontId="3" fillId="2" borderId="10" xfId="33" applyNumberFormat="1" applyFont="1" applyFill="1" applyBorder="1" applyProtection="1"/>
    <xf numFmtId="168" fontId="3" fillId="4" borderId="10" xfId="33" applyNumberFormat="1" applyFont="1" applyFill="1" applyBorder="1" applyProtection="1"/>
    <xf numFmtId="168" fontId="3" fillId="2" borderId="10" xfId="33" applyNumberFormat="1" applyFont="1" applyFill="1" applyBorder="1" applyProtection="1"/>
    <xf numFmtId="168" fontId="3" fillId="2" borderId="11" xfId="33" applyNumberFormat="1" applyFont="1" applyFill="1" applyBorder="1" applyProtection="1"/>
    <xf numFmtId="168" fontId="19" fillId="4" borderId="0" xfId="33" applyNumberFormat="1" applyFont="1" applyFill="1" applyBorder="1" applyProtection="1"/>
    <xf numFmtId="168" fontId="19" fillId="2" borderId="0" xfId="33" applyNumberFormat="1" applyFont="1" applyFill="1" applyBorder="1" applyProtection="1"/>
    <xf numFmtId="168" fontId="19" fillId="2" borderId="7" xfId="33" applyNumberFormat="1" applyFont="1" applyFill="1" applyBorder="1" applyProtection="1"/>
    <xf numFmtId="37" fontId="16" fillId="2" borderId="0" xfId="33" applyNumberFormat="1" applyFont="1" applyFill="1" applyProtection="1"/>
    <xf numFmtId="168" fontId="25" fillId="2" borderId="7" xfId="33" applyNumberFormat="1" applyFont="1" applyFill="1" applyBorder="1" applyProtection="1"/>
    <xf numFmtId="168" fontId="25" fillId="4" borderId="0" xfId="33" applyNumberFormat="1" applyFont="1" applyFill="1" applyBorder="1" applyProtection="1"/>
    <xf numFmtId="168" fontId="25" fillId="2" borderId="0" xfId="33" applyNumberFormat="1" applyFont="1" applyFill="1" applyBorder="1" applyProtection="1"/>
    <xf numFmtId="0" fontId="3" fillId="4" borderId="0" xfId="33" applyFont="1" applyFill="1" applyBorder="1"/>
    <xf numFmtId="168" fontId="26" fillId="2" borderId="7" xfId="33" applyNumberFormat="1" applyFont="1" applyFill="1" applyBorder="1" applyProtection="1"/>
    <xf numFmtId="168" fontId="26" fillId="4" borderId="0" xfId="33" applyNumberFormat="1" applyFont="1" applyFill="1" applyBorder="1" applyProtection="1"/>
    <xf numFmtId="168" fontId="26" fillId="2" borderId="0" xfId="33" applyNumberFormat="1" applyFont="1" applyFill="1" applyBorder="1" applyProtection="1"/>
    <xf numFmtId="37" fontId="19" fillId="2" borderId="15" xfId="33" applyNumberFormat="1" applyFont="1" applyFill="1" applyBorder="1" applyProtection="1"/>
    <xf numFmtId="168" fontId="19" fillId="4" borderId="15" xfId="33" applyNumberFormat="1" applyFont="1" applyFill="1" applyBorder="1" applyProtection="1"/>
    <xf numFmtId="168" fontId="19" fillId="2" borderId="15" xfId="33" applyNumberFormat="1" applyFont="1" applyFill="1" applyBorder="1" applyProtection="1"/>
    <xf numFmtId="168" fontId="26" fillId="2" borderId="16" xfId="33" applyNumberFormat="1" applyFont="1" applyFill="1" applyBorder="1" applyProtection="1"/>
    <xf numFmtId="168" fontId="26" fillId="4" borderId="15" xfId="33" applyNumberFormat="1" applyFont="1" applyFill="1" applyBorder="1" applyProtection="1"/>
    <xf numFmtId="168" fontId="26" fillId="2" borderId="15" xfId="33" applyNumberFormat="1" applyFont="1" applyFill="1" applyBorder="1" applyProtection="1"/>
    <xf numFmtId="168" fontId="19" fillId="2" borderId="16" xfId="33" applyNumberFormat="1" applyFont="1" applyFill="1" applyBorder="1" applyProtection="1"/>
    <xf numFmtId="0" fontId="3" fillId="2" borderId="0" xfId="33" applyFont="1" applyFill="1"/>
    <xf numFmtId="168" fontId="47" fillId="2" borderId="0" xfId="33" applyNumberFormat="1" applyFont="1" applyFill="1" applyBorder="1" applyProtection="1"/>
    <xf numFmtId="168" fontId="47" fillId="8" borderId="0" xfId="33" applyNumberFormat="1" applyFont="1" applyFill="1" applyBorder="1" applyProtection="1"/>
    <xf numFmtId="168" fontId="25" fillId="0" borderId="0" xfId="33" applyNumberFormat="1" applyFont="1" applyFill="1" applyBorder="1" applyProtection="1"/>
    <xf numFmtId="168" fontId="3" fillId="0" borderId="0" xfId="33" applyNumberFormat="1" applyFont="1" applyFill="1" applyBorder="1" applyProtection="1"/>
    <xf numFmtId="168" fontId="25" fillId="2" borderId="11" xfId="33" applyNumberFormat="1" applyFont="1" applyFill="1" applyBorder="1" applyProtection="1"/>
    <xf numFmtId="164" fontId="3" fillId="2" borderId="0" xfId="33" applyNumberFormat="1" applyFont="1" applyFill="1" applyBorder="1" applyProtection="1"/>
    <xf numFmtId="164" fontId="3" fillId="2" borderId="10" xfId="33" applyNumberFormat="1" applyFont="1" applyFill="1" applyBorder="1" applyProtection="1"/>
    <xf numFmtId="168" fontId="3" fillId="4" borderId="0" xfId="33" applyNumberFormat="1" applyFont="1" applyFill="1" applyBorder="1"/>
    <xf numFmtId="168" fontId="3" fillId="2" borderId="0" xfId="33" applyNumberFormat="1" applyFont="1" applyFill="1" applyBorder="1"/>
    <xf numFmtId="168" fontId="3" fillId="2" borderId="7" xfId="33" applyNumberFormat="1" applyFont="1" applyFill="1" applyBorder="1"/>
    <xf numFmtId="0" fontId="19" fillId="2" borderId="0" xfId="33" applyFont="1" applyFill="1"/>
    <xf numFmtId="168" fontId="26" fillId="0" borderId="0" xfId="33" applyNumberFormat="1" applyFont="1" applyFill="1" applyBorder="1" applyProtection="1"/>
    <xf numFmtId="168" fontId="19" fillId="0" borderId="0" xfId="33" applyNumberFormat="1" applyFont="1" applyFill="1" applyBorder="1" applyProtection="1"/>
    <xf numFmtId="168" fontId="25" fillId="4" borderId="10" xfId="33" applyNumberFormat="1" applyFont="1" applyFill="1" applyBorder="1" applyProtection="1"/>
    <xf numFmtId="37" fontId="19" fillId="2" borderId="10" xfId="33" applyNumberFormat="1" applyFont="1" applyFill="1" applyBorder="1" applyProtection="1"/>
    <xf numFmtId="168" fontId="25" fillId="2" borderId="10" xfId="33" applyNumberFormat="1" applyFont="1" applyFill="1" applyBorder="1" applyProtection="1"/>
    <xf numFmtId="168" fontId="27" fillId="4" borderId="0" xfId="33" applyNumberFormat="1" applyFont="1" applyFill="1" applyBorder="1" applyProtection="1"/>
    <xf numFmtId="165" fontId="19" fillId="4" borderId="15" xfId="49" applyNumberFormat="1" applyFont="1" applyFill="1" applyBorder="1" applyProtection="1"/>
    <xf numFmtId="165" fontId="19" fillId="2" borderId="15" xfId="49" applyNumberFormat="1" applyFont="1" applyFill="1" applyBorder="1" applyProtection="1"/>
    <xf numFmtId="165" fontId="26" fillId="2" borderId="16" xfId="49" applyNumberFormat="1" applyFont="1" applyFill="1" applyBorder="1" applyProtection="1"/>
    <xf numFmtId="165" fontId="26" fillId="4" borderId="15" xfId="49" applyNumberFormat="1" applyFont="1" applyFill="1" applyBorder="1" applyProtection="1"/>
    <xf numFmtId="165" fontId="26" fillId="2" borderId="15" xfId="49" applyNumberFormat="1" applyFont="1" applyFill="1" applyBorder="1" applyProtection="1"/>
    <xf numFmtId="165" fontId="19" fillId="2" borderId="16" xfId="49" applyNumberFormat="1" applyFont="1" applyFill="1" applyBorder="1" applyProtection="1"/>
    <xf numFmtId="37" fontId="3" fillId="4" borderId="0" xfId="33" applyNumberFormat="1" applyFont="1" applyFill="1" applyBorder="1"/>
    <xf numFmtId="0" fontId="28" fillId="0" borderId="0" xfId="30" applyFont="1" applyFill="1"/>
    <xf numFmtId="165" fontId="3" fillId="4" borderId="0" xfId="49" applyNumberFormat="1" applyFont="1" applyFill="1" applyBorder="1"/>
    <xf numFmtId="37" fontId="3" fillId="2" borderId="0" xfId="35" applyNumberFormat="1" applyFont="1" applyFill="1" applyBorder="1" applyAlignment="1" applyProtection="1">
      <alignment horizontal="left"/>
    </xf>
    <xf numFmtId="37" fontId="3" fillId="2" borderId="7" xfId="35" applyNumberFormat="1" applyFont="1" applyFill="1" applyBorder="1" applyAlignment="1" applyProtection="1">
      <alignment horizontal="left"/>
    </xf>
    <xf numFmtId="0" fontId="28" fillId="4" borderId="0" xfId="31" applyFont="1" applyFill="1"/>
    <xf numFmtId="37" fontId="5" fillId="2" borderId="0" xfId="35" applyNumberFormat="1" applyFont="1" applyFill="1" applyBorder="1" applyAlignment="1" applyProtection="1">
      <alignment horizontal="left"/>
    </xf>
    <xf numFmtId="37" fontId="9" fillId="2" borderId="10" xfId="35" applyNumberFormat="1" applyFont="1" applyFill="1" applyBorder="1" applyAlignment="1" applyProtection="1">
      <alignment horizontal="left"/>
    </xf>
    <xf numFmtId="37" fontId="3" fillId="2" borderId="10" xfId="35" applyNumberFormat="1" applyFont="1" applyFill="1" applyBorder="1" applyAlignment="1" applyProtection="1">
      <alignment horizontal="left"/>
    </xf>
    <xf numFmtId="37" fontId="9" fillId="5" borderId="10" xfId="39" applyNumberFormat="1" applyFont="1" applyFill="1" applyBorder="1" applyAlignment="1" applyProtection="1">
      <alignment horizontal="center"/>
    </xf>
    <xf numFmtId="37" fontId="9" fillId="5" borderId="11" xfId="39" applyNumberFormat="1" applyFont="1" applyFill="1" applyBorder="1" applyAlignment="1" applyProtection="1">
      <alignment horizontal="center"/>
    </xf>
    <xf numFmtId="0" fontId="28" fillId="2" borderId="0" xfId="31" applyFont="1" applyFill="1" applyBorder="1"/>
    <xf numFmtId="37" fontId="28" fillId="2" borderId="0" xfId="31" applyNumberFormat="1" applyFont="1" applyFill="1" applyBorder="1" applyProtection="1"/>
    <xf numFmtId="0" fontId="28" fillId="4" borderId="0" xfId="31" applyFont="1" applyFill="1" applyBorder="1"/>
    <xf numFmtId="0" fontId="28" fillId="2" borderId="7" xfId="31" applyFont="1" applyFill="1" applyBorder="1"/>
    <xf numFmtId="0" fontId="29" fillId="2" borderId="0" xfId="31" applyFont="1" applyFill="1" applyBorder="1"/>
    <xf numFmtId="0" fontId="30" fillId="8" borderId="0" xfId="31" applyFont="1" applyFill="1" applyBorder="1"/>
    <xf numFmtId="168" fontId="28" fillId="4" borderId="0" xfId="31" applyNumberFormat="1" applyFont="1" applyFill="1" applyBorder="1" applyProtection="1"/>
    <xf numFmtId="168" fontId="28" fillId="2" borderId="0" xfId="31" applyNumberFormat="1" applyFont="1" applyFill="1" applyBorder="1" applyProtection="1"/>
    <xf numFmtId="168" fontId="28" fillId="2" borderId="7" xfId="31" applyNumberFormat="1" applyFont="1" applyFill="1" applyBorder="1" applyProtection="1"/>
    <xf numFmtId="168" fontId="28" fillId="4" borderId="8" xfId="31" applyNumberFormat="1" applyFont="1" applyFill="1" applyBorder="1" applyProtection="1"/>
    <xf numFmtId="0" fontId="28" fillId="2" borderId="17" xfId="31" applyFont="1" applyFill="1" applyBorder="1"/>
    <xf numFmtId="168" fontId="28" fillId="4" borderId="17" xfId="31" applyNumberFormat="1" applyFont="1" applyFill="1" applyBorder="1" applyProtection="1"/>
    <xf numFmtId="168" fontId="28" fillId="2" borderId="17" xfId="31" applyNumberFormat="1" applyFont="1" applyFill="1" applyBorder="1" applyProtection="1"/>
    <xf numFmtId="168" fontId="28" fillId="2" borderId="18" xfId="31" applyNumberFormat="1" applyFont="1" applyFill="1" applyBorder="1" applyProtection="1"/>
    <xf numFmtId="168" fontId="28" fillId="4" borderId="19" xfId="31" applyNumberFormat="1" applyFont="1" applyFill="1" applyBorder="1" applyProtection="1"/>
    <xf numFmtId="168" fontId="31" fillId="4" borderId="0" xfId="31" applyNumberFormat="1" applyFont="1" applyFill="1" applyBorder="1"/>
    <xf numFmtId="168" fontId="32" fillId="4" borderId="0" xfId="31" applyNumberFormat="1" applyFont="1" applyFill="1" applyBorder="1" applyProtection="1"/>
    <xf numFmtId="168" fontId="32" fillId="2" borderId="0" xfId="31" applyNumberFormat="1" applyFont="1" applyFill="1" applyBorder="1" applyProtection="1"/>
    <xf numFmtId="168" fontId="32" fillId="2" borderId="7" xfId="31" applyNumberFormat="1" applyFont="1" applyFill="1" applyBorder="1" applyProtection="1"/>
    <xf numFmtId="165" fontId="28" fillId="4" borderId="0" xfId="49" applyNumberFormat="1" applyFont="1" applyFill="1" applyBorder="1" applyProtection="1"/>
    <xf numFmtId="168" fontId="33" fillId="4" borderId="0" xfId="31" applyNumberFormat="1" applyFont="1" applyFill="1" applyBorder="1" applyProtection="1"/>
    <xf numFmtId="168" fontId="33" fillId="2" borderId="0" xfId="31" applyNumberFormat="1" applyFont="1" applyFill="1" applyBorder="1" applyProtection="1"/>
    <xf numFmtId="164" fontId="28" fillId="2" borderId="0" xfId="31" applyNumberFormat="1" applyFont="1" applyFill="1" applyBorder="1" applyProtection="1"/>
    <xf numFmtId="168" fontId="28" fillId="4" borderId="0" xfId="31" applyNumberFormat="1" applyFont="1" applyFill="1" applyBorder="1"/>
    <xf numFmtId="0" fontId="28" fillId="2" borderId="0" xfId="31" applyFont="1" applyFill="1" applyBorder="1" applyAlignment="1">
      <alignment vertical="top"/>
    </xf>
    <xf numFmtId="0" fontId="21" fillId="2" borderId="0" xfId="31" applyFont="1" applyFill="1" applyBorder="1"/>
    <xf numFmtId="168" fontId="32" fillId="4" borderId="8" xfId="31" applyNumberFormat="1" applyFont="1" applyFill="1" applyBorder="1" applyProtection="1"/>
    <xf numFmtId="0" fontId="28" fillId="2" borderId="20" xfId="31" applyFont="1" applyFill="1" applyBorder="1"/>
    <xf numFmtId="0" fontId="29" fillId="2" borderId="20" xfId="31" applyFont="1" applyFill="1" applyBorder="1"/>
    <xf numFmtId="168" fontId="32" fillId="4" borderId="20" xfId="31" applyNumberFormat="1" applyFont="1" applyFill="1" applyBorder="1" applyProtection="1"/>
    <xf numFmtId="168" fontId="32" fillId="2" borderId="20" xfId="31" applyNumberFormat="1" applyFont="1" applyFill="1" applyBorder="1" applyProtection="1"/>
    <xf numFmtId="168" fontId="32" fillId="2" borderId="21" xfId="31" applyNumberFormat="1" applyFont="1" applyFill="1" applyBorder="1" applyProtection="1"/>
    <xf numFmtId="0" fontId="31" fillId="4" borderId="0" xfId="31" applyFont="1" applyFill="1" applyBorder="1"/>
    <xf numFmtId="37" fontId="34" fillId="9" borderId="0" xfId="35" applyNumberFormat="1" applyFont="1" applyFill="1" applyBorder="1" applyAlignment="1" applyProtection="1">
      <alignment horizontal="left"/>
    </xf>
    <xf numFmtId="0" fontId="5" fillId="9" borderId="0" xfId="38" applyFont="1" applyFill="1" applyBorder="1" applyAlignment="1">
      <alignment horizontal="center"/>
    </xf>
    <xf numFmtId="167" fontId="28" fillId="4" borderId="0" xfId="37" applyFont="1" applyFill="1" applyBorder="1"/>
    <xf numFmtId="0" fontId="34" fillId="9" borderId="0" xfId="36" applyFont="1" applyFill="1" applyBorder="1" applyAlignment="1" applyProtection="1">
      <alignment horizontal="left"/>
    </xf>
    <xf numFmtId="37" fontId="5" fillId="11" borderId="0" xfId="39" quotePrefix="1" applyNumberFormat="1" applyFont="1" applyFill="1" applyBorder="1" applyAlignment="1" applyProtection="1">
      <alignment horizontal="center"/>
    </xf>
    <xf numFmtId="0" fontId="32" fillId="9" borderId="0" xfId="36" applyFont="1" applyFill="1" applyBorder="1" applyAlignment="1" applyProtection="1">
      <alignment horizontal="left"/>
    </xf>
    <xf numFmtId="37" fontId="8" fillId="9" borderId="0" xfId="38" applyNumberFormat="1" applyFont="1" applyFill="1" applyBorder="1" applyAlignment="1" applyProtection="1">
      <alignment horizontal="center"/>
    </xf>
    <xf numFmtId="0" fontId="28" fillId="10" borderId="10" xfId="38" applyFont="1" applyFill="1" applyBorder="1"/>
    <xf numFmtId="0" fontId="28" fillId="9" borderId="0" xfId="0" applyFont="1" applyFill="1" applyBorder="1" applyAlignment="1">
      <alignment vertical="top"/>
    </xf>
    <xf numFmtId="167" fontId="28" fillId="8" borderId="0" xfId="37" applyFont="1" applyFill="1" applyBorder="1"/>
    <xf numFmtId="3" fontId="32" fillId="9" borderId="0" xfId="37" applyNumberFormat="1" applyFont="1" applyFill="1" applyBorder="1"/>
    <xf numFmtId="3" fontId="32" fillId="9" borderId="7" xfId="37" applyNumberFormat="1" applyFont="1" applyFill="1" applyBorder="1"/>
    <xf numFmtId="3" fontId="32" fillId="9" borderId="5" xfId="37" applyNumberFormat="1" applyFont="1" applyFill="1" applyBorder="1"/>
    <xf numFmtId="0" fontId="34" fillId="9" borderId="0" xfId="0" applyNumberFormat="1" applyFont="1" applyFill="1" applyBorder="1" applyAlignment="1">
      <alignment vertical="center"/>
    </xf>
    <xf numFmtId="0" fontId="32" fillId="9" borderId="0" xfId="0" applyNumberFormat="1" applyFont="1" applyFill="1" applyBorder="1" applyAlignment="1">
      <alignment vertical="center"/>
    </xf>
    <xf numFmtId="0" fontId="28" fillId="9" borderId="0" xfId="0" applyFont="1" applyFill="1" applyBorder="1"/>
    <xf numFmtId="0" fontId="28" fillId="9" borderId="0" xfId="0" applyNumberFormat="1" applyFont="1" applyFill="1" applyBorder="1" applyAlignment="1">
      <alignment vertical="center"/>
    </xf>
    <xf numFmtId="3" fontId="28" fillId="8" borderId="0" xfId="37" applyNumberFormat="1" applyFont="1" applyFill="1" applyBorder="1" applyAlignment="1">
      <alignment horizontal="right"/>
    </xf>
    <xf numFmtId="3" fontId="28" fillId="9" borderId="0" xfId="37" applyNumberFormat="1" applyFont="1" applyFill="1" applyBorder="1"/>
    <xf numFmtId="3" fontId="28" fillId="9" borderId="7" xfId="37" applyNumberFormat="1" applyFont="1" applyFill="1" applyBorder="1"/>
    <xf numFmtId="3" fontId="28" fillId="8" borderId="0" xfId="37" applyNumberFormat="1" applyFont="1" applyFill="1" applyBorder="1"/>
    <xf numFmtId="3" fontId="21" fillId="8" borderId="0" xfId="37" applyNumberFormat="1" applyFont="1" applyFill="1" applyBorder="1" applyAlignment="1" applyProtection="1">
      <alignment horizontal="right"/>
    </xf>
    <xf numFmtId="3" fontId="29" fillId="8" borderId="0" xfId="37" applyNumberFormat="1" applyFont="1" applyFill="1" applyBorder="1" applyAlignment="1" applyProtection="1">
      <alignment horizontal="right"/>
    </xf>
    <xf numFmtId="3" fontId="32" fillId="8" borderId="0" xfId="37" applyNumberFormat="1" applyFont="1" applyFill="1" applyBorder="1"/>
    <xf numFmtId="0" fontId="28" fillId="9" borderId="0" xfId="0" applyFont="1" applyFill="1" applyBorder="1" applyAlignment="1">
      <alignment wrapText="1"/>
    </xf>
    <xf numFmtId="167" fontId="32" fillId="9" borderId="0" xfId="37" applyFont="1" applyFill="1" applyBorder="1"/>
    <xf numFmtId="167" fontId="32" fillId="8" borderId="0" xfId="37" applyFont="1" applyFill="1" applyBorder="1"/>
    <xf numFmtId="0" fontId="16" fillId="9" borderId="0" xfId="36" applyFont="1" applyFill="1" applyBorder="1"/>
    <xf numFmtId="167" fontId="28" fillId="9" borderId="0" xfId="37" applyFont="1" applyFill="1" applyBorder="1"/>
    <xf numFmtId="0" fontId="32" fillId="9" borderId="10" xfId="0" applyNumberFormat="1" applyFont="1" applyFill="1" applyBorder="1" applyAlignment="1">
      <alignment vertical="center"/>
    </xf>
    <xf numFmtId="167" fontId="28" fillId="9" borderId="10" xfId="37" applyFont="1" applyFill="1" applyBorder="1"/>
    <xf numFmtId="3" fontId="29" fillId="8" borderId="10" xfId="37" applyNumberFormat="1" applyFont="1" applyFill="1" applyBorder="1" applyAlignment="1" applyProtection="1">
      <alignment horizontal="right"/>
    </xf>
    <xf numFmtId="3" fontId="32" fillId="9" borderId="10" xfId="37" applyNumberFormat="1" applyFont="1" applyFill="1" applyBorder="1"/>
    <xf numFmtId="3" fontId="32" fillId="9" borderId="11" xfId="37" applyNumberFormat="1" applyFont="1" applyFill="1" applyBorder="1"/>
    <xf numFmtId="3" fontId="29" fillId="0" borderId="10" xfId="37" applyNumberFormat="1" applyFont="1" applyFill="1" applyBorder="1" applyAlignment="1" applyProtection="1">
      <alignment horizontal="right"/>
    </xf>
    <xf numFmtId="3" fontId="32" fillId="8" borderId="10" xfId="37" applyNumberFormat="1" applyFont="1" applyFill="1" applyBorder="1"/>
    <xf numFmtId="168" fontId="21" fillId="8" borderId="0" xfId="37" applyNumberFormat="1" applyFont="1" applyFill="1" applyBorder="1" applyAlignment="1" applyProtection="1">
      <alignment horizontal="right"/>
    </xf>
    <xf numFmtId="0" fontId="5" fillId="9" borderId="0" xfId="36" applyFont="1" applyFill="1" applyBorder="1"/>
    <xf numFmtId="0" fontId="32" fillId="9" borderId="0" xfId="0" applyFont="1" applyFill="1" applyBorder="1"/>
    <xf numFmtId="168" fontId="29" fillId="8" borderId="0" xfId="37" applyNumberFormat="1" applyFont="1" applyFill="1" applyBorder="1" applyAlignment="1" applyProtection="1">
      <alignment horizontal="right"/>
    </xf>
    <xf numFmtId="0" fontId="32" fillId="9" borderId="0" xfId="0" applyFont="1" applyFill="1" applyBorder="1" applyAlignment="1">
      <alignment wrapText="1"/>
    </xf>
    <xf numFmtId="0" fontId="3" fillId="9" borderId="0" xfId="36" applyFont="1" applyFill="1" applyBorder="1"/>
    <xf numFmtId="3" fontId="29" fillId="9" borderId="0" xfId="37" applyNumberFormat="1" applyFont="1" applyFill="1" applyBorder="1" applyAlignment="1" applyProtection="1">
      <alignment horizontal="right"/>
    </xf>
    <xf numFmtId="168" fontId="21" fillId="9" borderId="7" xfId="37" applyNumberFormat="1" applyFont="1" applyFill="1" applyBorder="1" applyAlignment="1" applyProtection="1">
      <alignment horizontal="right"/>
    </xf>
    <xf numFmtId="168" fontId="21" fillId="9" borderId="0" xfId="37" applyNumberFormat="1" applyFont="1" applyFill="1" applyBorder="1" applyAlignment="1" applyProtection="1">
      <alignment horizontal="right"/>
    </xf>
    <xf numFmtId="3" fontId="29" fillId="9" borderId="7" xfId="37" applyNumberFormat="1" applyFont="1" applyFill="1" applyBorder="1" applyAlignment="1" applyProtection="1">
      <alignment horizontal="right"/>
    </xf>
    <xf numFmtId="3" fontId="21" fillId="9" borderId="7" xfId="37" applyNumberFormat="1" applyFont="1" applyFill="1" applyBorder="1" applyAlignment="1" applyProtection="1">
      <alignment horizontal="right"/>
    </xf>
    <xf numFmtId="3" fontId="21" fillId="9" borderId="0" xfId="37" applyNumberFormat="1" applyFont="1" applyFill="1" applyBorder="1" applyAlignment="1" applyProtection="1">
      <alignment horizontal="right"/>
    </xf>
    <xf numFmtId="3" fontId="29" fillId="9" borderId="10" xfId="37" applyNumberFormat="1" applyFont="1" applyFill="1" applyBorder="1" applyAlignment="1" applyProtection="1">
      <alignment horizontal="right"/>
    </xf>
    <xf numFmtId="3" fontId="29" fillId="9" borderId="11" xfId="37" applyNumberFormat="1" applyFont="1" applyFill="1" applyBorder="1" applyAlignment="1" applyProtection="1">
      <alignment horizontal="right"/>
    </xf>
    <xf numFmtId="37" fontId="5" fillId="9" borderId="0" xfId="36" applyNumberFormat="1" applyFont="1" applyFill="1" applyBorder="1" applyAlignment="1" applyProtection="1">
      <alignment horizontal="left"/>
    </xf>
    <xf numFmtId="168" fontId="36" fillId="8" borderId="0" xfId="37" applyNumberFormat="1" applyFont="1" applyFill="1" applyBorder="1" applyAlignment="1" applyProtection="1">
      <alignment horizontal="right"/>
    </xf>
    <xf numFmtId="3" fontId="36" fillId="9" borderId="0" xfId="37" applyNumberFormat="1" applyFont="1" applyFill="1" applyBorder="1" applyAlignment="1" applyProtection="1">
      <alignment horizontal="right"/>
    </xf>
    <xf numFmtId="3" fontId="36" fillId="9" borderId="7" xfId="37" applyNumberFormat="1" applyFont="1" applyFill="1" applyBorder="1" applyAlignment="1" applyProtection="1">
      <alignment horizontal="right"/>
    </xf>
    <xf numFmtId="3" fontId="32" fillId="9" borderId="0" xfId="37" applyNumberFormat="1" applyFont="1" applyFill="1" applyBorder="1" applyAlignment="1" applyProtection="1">
      <alignment horizontal="right"/>
    </xf>
    <xf numFmtId="3" fontId="32" fillId="8" borderId="0" xfId="37" applyNumberFormat="1" applyFont="1" applyFill="1" applyBorder="1" applyAlignment="1" applyProtection="1">
      <alignment horizontal="right"/>
    </xf>
    <xf numFmtId="3" fontId="28" fillId="9" borderId="0" xfId="0" applyNumberFormat="1" applyFont="1" applyFill="1" applyBorder="1"/>
    <xf numFmtId="3" fontId="28" fillId="9" borderId="7" xfId="0" applyNumberFormat="1" applyFont="1" applyFill="1" applyBorder="1"/>
    <xf numFmtId="3" fontId="28" fillId="8" borderId="0" xfId="0" applyNumberFormat="1" applyFont="1" applyFill="1" applyBorder="1"/>
    <xf numFmtId="0" fontId="28" fillId="8" borderId="0" xfId="0" applyFont="1" applyFill="1" applyBorder="1"/>
    <xf numFmtId="3" fontId="32" fillId="8" borderId="0" xfId="0" applyNumberFormat="1" applyFont="1" applyFill="1" applyBorder="1"/>
    <xf numFmtId="3" fontId="32" fillId="9" borderId="0" xfId="0" applyNumberFormat="1" applyFont="1" applyFill="1" applyBorder="1"/>
    <xf numFmtId="3" fontId="32" fillId="9" borderId="7" xfId="0" applyNumberFormat="1" applyFont="1" applyFill="1" applyBorder="1"/>
    <xf numFmtId="0" fontId="32" fillId="8" borderId="0" xfId="0" applyFont="1" applyFill="1" applyBorder="1"/>
    <xf numFmtId="168" fontId="29" fillId="8" borderId="0" xfId="37" applyNumberFormat="1" applyFont="1" applyFill="1" applyBorder="1" applyProtection="1"/>
    <xf numFmtId="168" fontId="32" fillId="8" borderId="0" xfId="37" applyNumberFormat="1" applyFont="1" applyFill="1" applyBorder="1" applyAlignment="1" applyProtection="1">
      <alignment horizontal="right"/>
    </xf>
    <xf numFmtId="15" fontId="32" fillId="9" borderId="0" xfId="30" applyNumberFormat="1" applyFont="1" applyFill="1" applyBorder="1" applyAlignment="1">
      <alignment horizontal="left"/>
    </xf>
    <xf numFmtId="3" fontId="3" fillId="8" borderId="0" xfId="36" applyNumberFormat="1" applyFont="1" applyFill="1" applyBorder="1"/>
    <xf numFmtId="3" fontId="3" fillId="9" borderId="0" xfId="36" applyNumberFormat="1" applyFont="1" applyFill="1" applyBorder="1"/>
    <xf numFmtId="3" fontId="3" fillId="9" borderId="7" xfId="36" applyNumberFormat="1" applyFont="1" applyFill="1" applyBorder="1"/>
    <xf numFmtId="0" fontId="32" fillId="9" borderId="0" xfId="36" applyFont="1" applyFill="1" applyBorder="1"/>
    <xf numFmtId="0" fontId="17" fillId="9" borderId="0" xfId="0" applyFont="1" applyFill="1" applyBorder="1"/>
    <xf numFmtId="2" fontId="32" fillId="8" borderId="0" xfId="0" applyNumberFormat="1" applyFont="1" applyFill="1" applyBorder="1"/>
    <xf numFmtId="2" fontId="32" fillId="9" borderId="0" xfId="0" applyNumberFormat="1" applyFont="1" applyFill="1" applyBorder="1"/>
    <xf numFmtId="2" fontId="32" fillId="9" borderId="7" xfId="0" applyNumberFormat="1" applyFont="1" applyFill="1" applyBorder="1"/>
    <xf numFmtId="0" fontId="32" fillId="9" borderId="10" xfId="36" applyFont="1" applyFill="1" applyBorder="1"/>
    <xf numFmtId="0" fontId="17" fillId="9" borderId="10" xfId="0" applyFont="1" applyFill="1" applyBorder="1"/>
    <xf numFmtId="2" fontId="32" fillId="8" borderId="10" xfId="0" applyNumberFormat="1" applyFont="1" applyFill="1" applyBorder="1"/>
    <xf numFmtId="2" fontId="32" fillId="9" borderId="10" xfId="0" applyNumberFormat="1" applyFont="1" applyFill="1" applyBorder="1"/>
    <xf numFmtId="2" fontId="32" fillId="9" borderId="11" xfId="0" applyNumberFormat="1" applyFont="1" applyFill="1" applyBorder="1"/>
    <xf numFmtId="0" fontId="32" fillId="8" borderId="0" xfId="0" applyFont="1" applyFill="1" applyBorder="1" applyAlignment="1">
      <alignment wrapText="1"/>
    </xf>
    <xf numFmtId="0" fontId="5" fillId="8" borderId="0" xfId="36" applyFont="1" applyFill="1" applyBorder="1"/>
    <xf numFmtId="0" fontId="28" fillId="8" borderId="0" xfId="0" applyFont="1" applyFill="1" applyBorder="1" applyAlignment="1">
      <alignment wrapText="1"/>
    </xf>
    <xf numFmtId="0" fontId="3" fillId="8" borderId="0" xfId="36" applyFont="1" applyFill="1" applyBorder="1"/>
    <xf numFmtId="0" fontId="34" fillId="9" borderId="0" xfId="30" applyFont="1" applyFill="1" applyAlignment="1">
      <alignment horizontal="left"/>
    </xf>
    <xf numFmtId="170" fontId="32" fillId="9" borderId="0" xfId="30" applyNumberFormat="1" applyFont="1" applyFill="1" applyBorder="1" applyAlignment="1">
      <alignment horizontal="center"/>
    </xf>
    <xf numFmtId="15" fontId="32" fillId="9" borderId="0" xfId="30" quotePrefix="1" applyNumberFormat="1" applyFont="1" applyFill="1" applyBorder="1" applyAlignment="1">
      <alignment horizontal="center"/>
    </xf>
    <xf numFmtId="15" fontId="8" fillId="9" borderId="0" xfId="31" applyNumberFormat="1" applyFont="1" applyFill="1" applyBorder="1" applyAlignment="1">
      <alignment horizontal="center"/>
    </xf>
    <xf numFmtId="170" fontId="28" fillId="8" borderId="0" xfId="30" applyNumberFormat="1" applyFont="1" applyFill="1" applyBorder="1" applyAlignment="1">
      <alignment horizontal="right"/>
    </xf>
    <xf numFmtId="170" fontId="28" fillId="9" borderId="0" xfId="30" applyNumberFormat="1" applyFont="1" applyFill="1" applyBorder="1" applyAlignment="1">
      <alignment horizontal="right"/>
    </xf>
    <xf numFmtId="164" fontId="28" fillId="8" borderId="0" xfId="30" applyNumberFormat="1" applyFont="1" applyFill="1" applyBorder="1"/>
    <xf numFmtId="164" fontId="28" fillId="9" borderId="0" xfId="30" applyNumberFormat="1" applyFont="1" applyFill="1" applyBorder="1"/>
    <xf numFmtId="164" fontId="21" fillId="9" borderId="0" xfId="30" applyNumberFormat="1" applyFont="1" applyFill="1" applyBorder="1"/>
    <xf numFmtId="164" fontId="28" fillId="8" borderId="15" xfId="30" applyNumberFormat="1" applyFont="1" applyFill="1" applyBorder="1" applyAlignment="1">
      <alignment horizontal="right"/>
    </xf>
    <xf numFmtId="164" fontId="28" fillId="9" borderId="15" xfId="30" applyNumberFormat="1" applyFont="1" applyFill="1" applyBorder="1" applyAlignment="1">
      <alignment horizontal="right"/>
    </xf>
    <xf numFmtId="0" fontId="28" fillId="8" borderId="0" xfId="30" applyFont="1" applyFill="1" applyBorder="1"/>
    <xf numFmtId="15" fontId="32" fillId="8" borderId="0" xfId="30" quotePrefix="1" applyNumberFormat="1" applyFont="1" applyFill="1" applyBorder="1" applyAlignment="1">
      <alignment horizontal="center"/>
    </xf>
    <xf numFmtId="0" fontId="32" fillId="9" borderId="0" xfId="30" applyFont="1" applyFill="1" applyBorder="1"/>
    <xf numFmtId="3" fontId="28" fillId="8" borderId="0" xfId="30" applyNumberFormat="1" applyFont="1" applyFill="1" applyBorder="1"/>
    <xf numFmtId="3" fontId="28" fillId="9" borderId="0" xfId="30" applyNumberFormat="1" applyFont="1" applyFill="1" applyBorder="1"/>
    <xf numFmtId="3" fontId="32" fillId="8" borderId="0" xfId="30" applyNumberFormat="1" applyFont="1" applyFill="1" applyBorder="1"/>
    <xf numFmtId="3" fontId="32" fillId="9" borderId="0" xfId="30" applyNumberFormat="1" applyFont="1" applyFill="1" applyBorder="1"/>
    <xf numFmtId="165" fontId="28" fillId="8" borderId="0" xfId="49" applyNumberFormat="1" applyFont="1" applyFill="1" applyBorder="1"/>
    <xf numFmtId="170" fontId="28" fillId="9" borderId="0" xfId="30" applyNumberFormat="1" applyFont="1" applyFill="1" applyBorder="1"/>
    <xf numFmtId="9" fontId="28" fillId="8" borderId="0" xfId="30" applyNumberFormat="1" applyFont="1" applyFill="1" applyBorder="1"/>
    <xf numFmtId="9" fontId="28" fillId="9" borderId="0" xfId="30" applyNumberFormat="1" applyFont="1" applyFill="1" applyBorder="1"/>
    <xf numFmtId="164" fontId="32" fillId="8" borderId="0" xfId="30" applyNumberFormat="1" applyFont="1" applyFill="1" applyBorder="1"/>
    <xf numFmtId="164" fontId="32" fillId="9" borderId="0" xfId="30" applyNumberFormat="1" applyFont="1" applyFill="1" applyBorder="1"/>
    <xf numFmtId="3" fontId="32" fillId="8" borderId="10" xfId="30" applyNumberFormat="1" applyFont="1" applyFill="1" applyBorder="1"/>
    <xf numFmtId="3" fontId="32" fillId="9" borderId="10" xfId="30" applyNumberFormat="1" applyFont="1" applyFill="1" applyBorder="1"/>
    <xf numFmtId="165" fontId="32" fillId="8" borderId="0" xfId="49" applyNumberFormat="1" applyFont="1" applyFill="1" applyBorder="1"/>
    <xf numFmtId="165" fontId="32" fillId="9" borderId="0" xfId="49" applyNumberFormat="1" applyFont="1" applyFill="1" applyBorder="1"/>
    <xf numFmtId="3" fontId="32" fillId="8" borderId="0" xfId="49" applyNumberFormat="1" applyFont="1" applyFill="1" applyBorder="1"/>
    <xf numFmtId="3" fontId="32" fillId="9" borderId="0" xfId="49" applyNumberFormat="1" applyFont="1" applyFill="1" applyBorder="1"/>
    <xf numFmtId="165" fontId="28" fillId="9" borderId="0" xfId="49" applyNumberFormat="1" applyFont="1" applyFill="1" applyBorder="1"/>
    <xf numFmtId="3" fontId="32" fillId="12" borderId="0" xfId="30" applyNumberFormat="1" applyFont="1" applyFill="1" applyBorder="1"/>
    <xf numFmtId="3" fontId="28" fillId="12" borderId="0" xfId="30" applyNumberFormat="1" applyFont="1" applyFill="1" applyBorder="1"/>
    <xf numFmtId="3" fontId="28" fillId="9" borderId="0" xfId="49" applyNumberFormat="1" applyFont="1" applyFill="1" applyBorder="1"/>
    <xf numFmtId="165" fontId="32" fillId="12" borderId="0" xfId="49" applyNumberFormat="1" applyFont="1" applyFill="1" applyBorder="1"/>
    <xf numFmtId="165" fontId="28" fillId="12" borderId="0" xfId="49" applyNumberFormat="1" applyFont="1" applyFill="1" applyBorder="1"/>
    <xf numFmtId="3" fontId="32" fillId="8" borderId="0" xfId="49" applyNumberFormat="1" applyFont="1" applyFill="1" applyBorder="1" applyAlignment="1">
      <alignment horizontal="right"/>
    </xf>
    <xf numFmtId="3" fontId="32" fillId="9" borderId="0" xfId="49" applyNumberFormat="1" applyFont="1" applyFill="1" applyBorder="1" applyAlignment="1">
      <alignment horizontal="right"/>
    </xf>
    <xf numFmtId="165" fontId="28" fillId="8" borderId="0" xfId="49" applyNumberFormat="1" applyFont="1" applyFill="1" applyBorder="1" applyAlignment="1">
      <alignment horizontal="right"/>
    </xf>
    <xf numFmtId="165" fontId="28" fillId="9" borderId="0" xfId="49" applyNumberFormat="1" applyFont="1" applyFill="1" applyBorder="1" applyAlignment="1">
      <alignment horizontal="right"/>
    </xf>
    <xf numFmtId="165" fontId="28" fillId="8" borderId="15" xfId="49" applyNumberFormat="1" applyFont="1" applyFill="1" applyBorder="1" applyAlignment="1">
      <alignment horizontal="right"/>
    </xf>
    <xf numFmtId="165" fontId="28" fillId="9" borderId="15" xfId="49" applyNumberFormat="1" applyFont="1" applyFill="1" applyBorder="1" applyAlignment="1">
      <alignment horizontal="right"/>
    </xf>
    <xf numFmtId="0" fontId="32" fillId="8" borderId="0" xfId="30" applyFont="1" applyFill="1" applyBorder="1"/>
    <xf numFmtId="164" fontId="32" fillId="8" borderId="10" xfId="30" applyNumberFormat="1" applyFont="1" applyFill="1" applyBorder="1"/>
    <xf numFmtId="164" fontId="32" fillId="9" borderId="10" xfId="30" applyNumberFormat="1" applyFont="1" applyFill="1" applyBorder="1"/>
    <xf numFmtId="172" fontId="28" fillId="9" borderId="0" xfId="30" applyNumberFormat="1" applyFont="1" applyFill="1" applyBorder="1" applyAlignment="1">
      <alignment horizontal="right"/>
    </xf>
    <xf numFmtId="3" fontId="32" fillId="8" borderId="15" xfId="30" applyNumberFormat="1" applyFont="1" applyFill="1" applyBorder="1" applyAlignment="1">
      <alignment horizontal="right"/>
    </xf>
    <xf numFmtId="3" fontId="32" fillId="9" borderId="15" xfId="30" applyNumberFormat="1" applyFont="1" applyFill="1" applyBorder="1" applyAlignment="1">
      <alignment horizontal="right"/>
    </xf>
    <xf numFmtId="164" fontId="28" fillId="9" borderId="0" xfId="30" applyNumberFormat="1" applyFont="1" applyFill="1" applyBorder="1" applyAlignment="1">
      <alignment horizontal="right"/>
    </xf>
    <xf numFmtId="164" fontId="32" fillId="8" borderId="0" xfId="30" applyNumberFormat="1" applyFont="1" applyFill="1" applyBorder="1" applyAlignment="1">
      <alignment horizontal="right"/>
    </xf>
    <xf numFmtId="164" fontId="32" fillId="9" borderId="0" xfId="30" applyNumberFormat="1" applyFont="1" applyFill="1" applyBorder="1" applyAlignment="1">
      <alignment horizontal="right"/>
    </xf>
    <xf numFmtId="9" fontId="28" fillId="8" borderId="0" xfId="49" applyNumberFormat="1" applyFont="1" applyFill="1" applyBorder="1"/>
    <xf numFmtId="9" fontId="28" fillId="9" borderId="0" xfId="49" applyNumberFormat="1" applyFont="1" applyFill="1" applyBorder="1"/>
    <xf numFmtId="3" fontId="32" fillId="8" borderId="15" xfId="30" applyNumberFormat="1" applyFont="1" applyFill="1" applyBorder="1"/>
    <xf numFmtId="3" fontId="32" fillId="9" borderId="15" xfId="30" applyNumberFormat="1" applyFont="1" applyFill="1" applyBorder="1"/>
    <xf numFmtId="164" fontId="28" fillId="8" borderId="0" xfId="30" applyNumberFormat="1" applyFont="1" applyFill="1" applyBorder="1" applyAlignment="1">
      <alignment horizontal="right"/>
    </xf>
    <xf numFmtId="0" fontId="37" fillId="8" borderId="0" xfId="30" applyFont="1" applyFill="1" applyBorder="1" applyAlignment="1">
      <alignment horizontal="left"/>
    </xf>
    <xf numFmtId="170" fontId="28" fillId="8" borderId="0" xfId="30" applyNumberFormat="1" applyFont="1" applyFill="1" applyBorder="1"/>
    <xf numFmtId="172" fontId="28" fillId="8" borderId="0" xfId="30" applyNumberFormat="1" applyFont="1" applyFill="1" applyBorder="1" applyAlignment="1">
      <alignment horizontal="right"/>
    </xf>
    <xf numFmtId="37" fontId="2" fillId="2" borderId="23" xfId="35" applyNumberFormat="1" applyFont="1" applyFill="1" applyBorder="1" applyAlignment="1" applyProtection="1">
      <alignment horizontal="left"/>
    </xf>
    <xf numFmtId="37" fontId="2" fillId="2" borderId="24" xfId="35" applyNumberFormat="1" applyFont="1" applyFill="1" applyBorder="1" applyAlignment="1" applyProtection="1">
      <alignment horizontal="left"/>
    </xf>
    <xf numFmtId="37" fontId="5" fillId="2" borderId="0" xfId="38" quotePrefix="1" applyNumberFormat="1" applyFont="1" applyFill="1" applyBorder="1" applyAlignment="1" applyProtection="1">
      <alignment horizontal="center"/>
    </xf>
    <xf numFmtId="15" fontId="8" fillId="2" borderId="8" xfId="31" applyNumberFormat="1" applyFont="1" applyFill="1" applyBorder="1" applyAlignment="1">
      <alignment horizontal="center"/>
    </xf>
    <xf numFmtId="164" fontId="0" fillId="4" borderId="0" xfId="0" applyNumberFormat="1" applyFill="1"/>
    <xf numFmtId="164" fontId="18" fillId="8" borderId="0" xfId="0" applyNumberFormat="1" applyFont="1" applyFill="1" applyBorder="1" applyAlignment="1" applyProtection="1">
      <alignment horizontal="right"/>
    </xf>
    <xf numFmtId="164" fontId="12" fillId="8" borderId="10" xfId="0" applyNumberFormat="1" applyFont="1" applyFill="1" applyBorder="1"/>
    <xf numFmtId="164" fontId="0" fillId="8" borderId="0" xfId="0" applyNumberFormat="1" applyFill="1"/>
    <xf numFmtId="164" fontId="18" fillId="8" borderId="0" xfId="0" applyNumberFormat="1" applyFont="1" applyFill="1" applyBorder="1" applyProtection="1"/>
    <xf numFmtId="0" fontId="28" fillId="4" borderId="0" xfId="30" applyFont="1" applyFill="1" applyBorder="1"/>
    <xf numFmtId="37" fontId="3" fillId="4" borderId="0" xfId="33" applyNumberFormat="1" applyFont="1" applyFill="1" applyProtection="1"/>
    <xf numFmtId="0" fontId="3" fillId="0" borderId="0" xfId="33" applyNumberFormat="1" applyFont="1" applyFill="1"/>
    <xf numFmtId="0" fontId="0" fillId="9" borderId="0" xfId="0" applyFill="1" applyBorder="1"/>
    <xf numFmtId="0" fontId="32" fillId="10" borderId="7" xfId="36" applyFont="1" applyFill="1" applyBorder="1"/>
    <xf numFmtId="167" fontId="5" fillId="11" borderId="0" xfId="39" applyNumberFormat="1" applyFont="1" applyFill="1" applyBorder="1" applyAlignment="1" applyProtection="1">
      <alignment horizontal="center"/>
    </xf>
    <xf numFmtId="167" fontId="5" fillId="11" borderId="7" xfId="39" applyNumberFormat="1" applyFont="1" applyFill="1" applyBorder="1" applyAlignment="1" applyProtection="1">
      <alignment horizontal="center"/>
    </xf>
    <xf numFmtId="0" fontId="28" fillId="10" borderId="7" xfId="36" applyFont="1" applyFill="1" applyBorder="1"/>
    <xf numFmtId="37" fontId="5" fillId="11" borderId="0" xfId="39" applyNumberFormat="1" applyFont="1" applyFill="1" applyBorder="1" applyAlignment="1" applyProtection="1">
      <alignment horizontal="center"/>
    </xf>
    <xf numFmtId="37" fontId="5" fillId="9" borderId="0" xfId="38" quotePrefix="1" applyNumberFormat="1" applyFont="1" applyFill="1" applyBorder="1" applyAlignment="1" applyProtection="1">
      <alignment horizontal="center"/>
    </xf>
    <xf numFmtId="37" fontId="5" fillId="11" borderId="7" xfId="39" applyNumberFormat="1" applyFont="1" applyFill="1" applyBorder="1" applyAlignment="1" applyProtection="1">
      <alignment horizontal="center"/>
    </xf>
    <xf numFmtId="15" fontId="8" fillId="9" borderId="7" xfId="31" applyNumberFormat="1" applyFont="1" applyFill="1" applyBorder="1" applyAlignment="1">
      <alignment horizontal="center"/>
    </xf>
    <xf numFmtId="0" fontId="0" fillId="9" borderId="10" xfId="0" applyFill="1" applyBorder="1"/>
    <xf numFmtId="0" fontId="28" fillId="10" borderId="11" xfId="36" applyFont="1" applyFill="1" applyBorder="1"/>
    <xf numFmtId="37" fontId="9" fillId="11" borderId="10" xfId="39" applyNumberFormat="1" applyFont="1" applyFill="1" applyBorder="1" applyAlignment="1" applyProtection="1">
      <alignment horizontal="center"/>
    </xf>
    <xf numFmtId="37" fontId="9" fillId="11" borderId="11" xfId="39" applyNumberFormat="1" applyFont="1" applyFill="1" applyBorder="1" applyAlignment="1" applyProtection="1">
      <alignment horizontal="center"/>
    </xf>
    <xf numFmtId="0" fontId="28" fillId="9" borderId="7" xfId="0" applyFont="1" applyFill="1" applyBorder="1" applyAlignment="1">
      <alignment vertical="top"/>
    </xf>
    <xf numFmtId="37" fontId="21" fillId="9" borderId="0" xfId="37" applyNumberFormat="1" applyFont="1" applyFill="1" applyBorder="1" applyAlignment="1" applyProtection="1">
      <alignment horizontal="right"/>
    </xf>
    <xf numFmtId="37" fontId="21" fillId="9" borderId="7" xfId="37" applyNumberFormat="1" applyFont="1" applyFill="1" applyBorder="1" applyAlignment="1" applyProtection="1">
      <alignment horizontal="right"/>
    </xf>
    <xf numFmtId="0" fontId="32" fillId="9" borderId="7" xfId="0" applyNumberFormat="1" applyFont="1" applyFill="1" applyBorder="1" applyAlignment="1">
      <alignment vertical="center"/>
    </xf>
    <xf numFmtId="167" fontId="28" fillId="9" borderId="7" xfId="37" applyFont="1" applyFill="1" applyBorder="1"/>
    <xf numFmtId="37" fontId="21" fillId="9" borderId="0" xfId="37" applyNumberFormat="1" applyFont="1" applyFill="1" applyBorder="1" applyAlignment="1" applyProtection="1">
      <alignment horizontal="center"/>
    </xf>
    <xf numFmtId="37" fontId="21" fillId="9" borderId="7" xfId="37" applyNumberFormat="1" applyFont="1" applyFill="1" applyBorder="1" applyAlignment="1" applyProtection="1">
      <alignment horizontal="center"/>
    </xf>
    <xf numFmtId="0" fontId="28" fillId="9" borderId="7" xfId="0" applyNumberFormat="1" applyFont="1" applyFill="1" applyBorder="1" applyAlignment="1">
      <alignment vertical="center"/>
    </xf>
    <xf numFmtId="0" fontId="28" fillId="9" borderId="7" xfId="0" applyFont="1" applyFill="1" applyBorder="1"/>
    <xf numFmtId="167" fontId="32" fillId="4" borderId="0" xfId="37" applyFont="1" applyFill="1" applyBorder="1"/>
    <xf numFmtId="3" fontId="28" fillId="9" borderId="0" xfId="0" applyNumberFormat="1" applyFont="1" applyFill="1" applyBorder="1" applyAlignment="1">
      <alignment horizontal="right"/>
    </xf>
    <xf numFmtId="0" fontId="28" fillId="9" borderId="7" xfId="0" applyFont="1" applyFill="1" applyBorder="1" applyAlignment="1">
      <alignment wrapText="1"/>
    </xf>
    <xf numFmtId="3" fontId="32" fillId="9" borderId="0" xfId="37" applyNumberFormat="1" applyFont="1" applyFill="1" applyBorder="1" applyAlignment="1">
      <alignment horizontal="right"/>
    </xf>
    <xf numFmtId="3" fontId="28" fillId="9" borderId="0" xfId="37" applyNumberFormat="1" applyFont="1" applyFill="1" applyBorder="1" applyAlignment="1">
      <alignment horizontal="right"/>
    </xf>
    <xf numFmtId="0" fontId="32" fillId="9" borderId="11" xfId="0" applyNumberFormat="1" applyFont="1" applyFill="1" applyBorder="1" applyAlignment="1">
      <alignment vertical="center"/>
    </xf>
    <xf numFmtId="0" fontId="32" fillId="9" borderId="7" xfId="0" applyFont="1" applyFill="1" applyBorder="1"/>
    <xf numFmtId="168" fontId="29" fillId="9" borderId="0" xfId="37" applyNumberFormat="1" applyFont="1" applyFill="1" applyBorder="1" applyAlignment="1" applyProtection="1">
      <alignment horizontal="right"/>
    </xf>
    <xf numFmtId="0" fontId="3" fillId="9" borderId="7" xfId="36" applyFont="1" applyFill="1" applyBorder="1"/>
    <xf numFmtId="167" fontId="32" fillId="9" borderId="7" xfId="37" applyFont="1" applyFill="1" applyBorder="1"/>
    <xf numFmtId="0" fontId="32" fillId="8" borderId="0" xfId="0" applyNumberFormat="1" applyFont="1" applyFill="1" applyBorder="1" applyAlignment="1">
      <alignment vertical="center"/>
    </xf>
    <xf numFmtId="0" fontId="0" fillId="8" borderId="0" xfId="0" applyFill="1" applyBorder="1"/>
    <xf numFmtId="0" fontId="32" fillId="8" borderId="7" xfId="0" applyNumberFormat="1" applyFont="1" applyFill="1" applyBorder="1" applyAlignment="1">
      <alignment vertical="center"/>
    </xf>
    <xf numFmtId="0" fontId="32" fillId="8" borderId="7" xfId="0" applyFont="1" applyFill="1" applyBorder="1"/>
    <xf numFmtId="0" fontId="28" fillId="8" borderId="7" xfId="0" applyFont="1" applyFill="1" applyBorder="1" applyAlignment="1">
      <alignment wrapText="1"/>
    </xf>
    <xf numFmtId="0" fontId="28" fillId="8" borderId="7" xfId="0" applyFont="1" applyFill="1" applyBorder="1"/>
    <xf numFmtId="164" fontId="32" fillId="9" borderId="0" xfId="30" quotePrefix="1" applyNumberFormat="1" applyFont="1" applyFill="1" applyBorder="1" applyAlignment="1">
      <alignment horizontal="center"/>
    </xf>
    <xf numFmtId="171" fontId="32" fillId="9" borderId="0" xfId="30" quotePrefix="1" applyNumberFormat="1" applyFont="1" applyFill="1" applyBorder="1" applyAlignment="1">
      <alignment horizontal="center"/>
    </xf>
    <xf numFmtId="164" fontId="32" fillId="9" borderId="7" xfId="30" quotePrefix="1" applyNumberFormat="1" applyFont="1" applyFill="1" applyBorder="1" applyAlignment="1">
      <alignment horizontal="center"/>
    </xf>
    <xf numFmtId="0" fontId="1" fillId="8" borderId="0" xfId="30" applyFill="1" applyBorder="1"/>
    <xf numFmtId="0" fontId="34" fillId="2" borderId="0" xfId="30" applyFont="1" applyFill="1" applyBorder="1"/>
    <xf numFmtId="164" fontId="32" fillId="2" borderId="0" xfId="30" applyNumberFormat="1" applyFont="1" applyFill="1" applyBorder="1"/>
    <xf numFmtId="164" fontId="32" fillId="2" borderId="7" xfId="30" applyNumberFormat="1" applyFont="1" applyFill="1" applyBorder="1"/>
    <xf numFmtId="0" fontId="32" fillId="4" borderId="0" xfId="30" applyFont="1" applyFill="1" applyBorder="1"/>
    <xf numFmtId="0" fontId="34" fillId="2" borderId="10" xfId="30" applyFont="1" applyFill="1" applyBorder="1"/>
    <xf numFmtId="0" fontId="48" fillId="2" borderId="0" xfId="30" applyFont="1" applyFill="1" applyBorder="1"/>
    <xf numFmtId="0" fontId="28" fillId="7" borderId="0" xfId="30" applyFont="1" applyFill="1" applyBorder="1"/>
    <xf numFmtId="15" fontId="32" fillId="2" borderId="0" xfId="30" applyNumberFormat="1" applyFont="1" applyFill="1" applyBorder="1" applyAlignment="1">
      <alignment horizontal="center"/>
    </xf>
    <xf numFmtId="164" fontId="28" fillId="7" borderId="0" xfId="30" applyNumberFormat="1" applyFont="1" applyFill="1" applyBorder="1"/>
    <xf numFmtId="15" fontId="32" fillId="2" borderId="7" xfId="30" applyNumberFormat="1" applyFont="1" applyFill="1" applyBorder="1" applyAlignment="1">
      <alignment horizontal="center"/>
    </xf>
    <xf numFmtId="0" fontId="28" fillId="2" borderId="0" xfId="30" applyFont="1" applyFill="1" applyBorder="1"/>
    <xf numFmtId="170" fontId="28" fillId="2" borderId="0" xfId="30" applyNumberFormat="1" applyFont="1" applyFill="1" applyBorder="1" applyAlignment="1">
      <alignment horizontal="right"/>
    </xf>
    <xf numFmtId="170" fontId="28" fillId="2" borderId="7" xfId="30" applyNumberFormat="1" applyFont="1" applyFill="1" applyBorder="1" applyAlignment="1">
      <alignment horizontal="right"/>
    </xf>
    <xf numFmtId="164" fontId="28" fillId="2" borderId="0" xfId="30" applyNumberFormat="1" applyFont="1" applyFill="1" applyBorder="1"/>
    <xf numFmtId="164" fontId="21" fillId="2" borderId="7" xfId="30" applyNumberFormat="1" applyFont="1" applyFill="1" applyBorder="1"/>
    <xf numFmtId="0" fontId="28" fillId="2" borderId="15" xfId="30" applyFont="1" applyFill="1" applyBorder="1"/>
    <xf numFmtId="164" fontId="28" fillId="2" borderId="15" xfId="30" applyNumberFormat="1" applyFont="1" applyFill="1" applyBorder="1" applyAlignment="1">
      <alignment horizontal="right"/>
    </xf>
    <xf numFmtId="164" fontId="28" fillId="2" borderId="16" xfId="30" applyNumberFormat="1" applyFont="1" applyFill="1" applyBorder="1" applyAlignment="1">
      <alignment horizontal="right"/>
    </xf>
    <xf numFmtId="164" fontId="28" fillId="2" borderId="7" xfId="30" applyNumberFormat="1" applyFont="1" applyFill="1" applyBorder="1"/>
    <xf numFmtId="15" fontId="32" fillId="2" borderId="0" xfId="30" quotePrefix="1" applyNumberFormat="1" applyFont="1" applyFill="1" applyBorder="1" applyAlignment="1">
      <alignment horizontal="center"/>
    </xf>
    <xf numFmtId="170" fontId="32" fillId="2" borderId="7" xfId="30" applyNumberFormat="1" applyFont="1" applyFill="1" applyBorder="1" applyAlignment="1">
      <alignment horizontal="center"/>
    </xf>
    <xf numFmtId="0" fontId="32" fillId="2" borderId="0" xfId="30" applyFont="1" applyFill="1" applyBorder="1"/>
    <xf numFmtId="0" fontId="28" fillId="2" borderId="0" xfId="30" applyFont="1" applyFill="1" applyBorder="1" applyAlignment="1">
      <alignment horizontal="left" indent="1"/>
    </xf>
    <xf numFmtId="3" fontId="28" fillId="2" borderId="0" xfId="30" applyNumberFormat="1" applyFont="1" applyFill="1" applyBorder="1"/>
    <xf numFmtId="3" fontId="28" fillId="2" borderId="7" xfId="30" applyNumberFormat="1" applyFont="1" applyFill="1" applyBorder="1"/>
    <xf numFmtId="0" fontId="32" fillId="2" borderId="0" xfId="30" applyFont="1" applyFill="1" applyBorder="1" applyAlignment="1">
      <alignment horizontal="left"/>
    </xf>
    <xf numFmtId="3" fontId="32" fillId="2" borderId="0" xfId="30" applyNumberFormat="1" applyFont="1" applyFill="1" applyBorder="1"/>
    <xf numFmtId="3" fontId="32" fillId="2" borderId="7" xfId="30" applyNumberFormat="1" applyFont="1" applyFill="1" applyBorder="1"/>
    <xf numFmtId="0" fontId="32" fillId="7" borderId="0" xfId="30" applyFont="1" applyFill="1" applyBorder="1"/>
    <xf numFmtId="170" fontId="28" fillId="2" borderId="0" xfId="30" applyNumberFormat="1" applyFont="1" applyFill="1" applyBorder="1"/>
    <xf numFmtId="170" fontId="28" fillId="2" borderId="7" xfId="30" applyNumberFormat="1" applyFont="1" applyFill="1" applyBorder="1"/>
    <xf numFmtId="0" fontId="28" fillId="2" borderId="0" xfId="30" applyFont="1" applyFill="1" applyBorder="1" applyAlignment="1">
      <alignment horizontal="left"/>
    </xf>
    <xf numFmtId="9" fontId="28" fillId="2" borderId="0" xfId="30" applyNumberFormat="1" applyFont="1" applyFill="1" applyBorder="1"/>
    <xf numFmtId="9" fontId="28" fillId="2" borderId="7" xfId="30" applyNumberFormat="1" applyFont="1" applyFill="1" applyBorder="1"/>
    <xf numFmtId="0" fontId="28" fillId="2" borderId="0" xfId="30" applyFont="1" applyFill="1" applyBorder="1" applyAlignment="1">
      <alignment horizontal="left" indent="2"/>
    </xf>
    <xf numFmtId="0" fontId="32" fillId="2" borderId="0" xfId="30" applyFont="1" applyFill="1" applyBorder="1" applyAlignment="1">
      <alignment horizontal="left" indent="1"/>
    </xf>
    <xf numFmtId="0" fontId="32" fillId="2" borderId="10" xfId="30" applyFont="1" applyFill="1" applyBorder="1"/>
    <xf numFmtId="3" fontId="32" fillId="2" borderId="10" xfId="30" applyNumberFormat="1" applyFont="1" applyFill="1" applyBorder="1"/>
    <xf numFmtId="3" fontId="32" fillId="2" borderId="11" xfId="30" applyNumberFormat="1" applyFont="1" applyFill="1" applyBorder="1"/>
    <xf numFmtId="165" fontId="32" fillId="2" borderId="0" xfId="49" applyNumberFormat="1" applyFont="1" applyFill="1" applyBorder="1"/>
    <xf numFmtId="165" fontId="32" fillId="2" borderId="7" xfId="49" applyNumberFormat="1" applyFont="1" applyFill="1" applyBorder="1"/>
    <xf numFmtId="3" fontId="32" fillId="2" borderId="0" xfId="49" applyNumberFormat="1" applyFont="1" applyFill="1" applyBorder="1"/>
    <xf numFmtId="3" fontId="32" fillId="2" borderId="7" xfId="49" applyNumberFormat="1" applyFont="1" applyFill="1" applyBorder="1"/>
    <xf numFmtId="165" fontId="28" fillId="2" borderId="0" xfId="49" applyNumberFormat="1" applyFont="1" applyFill="1" applyBorder="1"/>
    <xf numFmtId="165" fontId="28" fillId="2" borderId="7" xfId="49" applyNumberFormat="1" applyFont="1" applyFill="1" applyBorder="1"/>
    <xf numFmtId="3" fontId="28" fillId="2" borderId="7" xfId="49" applyNumberFormat="1" applyFont="1" applyFill="1" applyBorder="1"/>
    <xf numFmtId="3" fontId="32" fillId="2" borderId="0" xfId="49" applyNumberFormat="1" applyFont="1" applyFill="1" applyBorder="1" applyAlignment="1">
      <alignment horizontal="right"/>
    </xf>
    <xf numFmtId="3" fontId="32" fillId="2" borderId="7" xfId="49" applyNumberFormat="1" applyFont="1" applyFill="1" applyBorder="1" applyAlignment="1">
      <alignment horizontal="right"/>
    </xf>
    <xf numFmtId="165" fontId="28" fillId="2" borderId="0" xfId="49" applyNumberFormat="1" applyFont="1" applyFill="1" applyBorder="1" applyAlignment="1">
      <alignment horizontal="right"/>
    </xf>
    <xf numFmtId="165" fontId="28" fillId="2" borderId="7" xfId="49" applyNumberFormat="1" applyFont="1" applyFill="1" applyBorder="1" applyAlignment="1">
      <alignment horizontal="right"/>
    </xf>
    <xf numFmtId="165" fontId="28" fillId="2" borderId="15" xfId="49" applyNumberFormat="1" applyFont="1" applyFill="1" applyBorder="1" applyAlignment="1">
      <alignment horizontal="right"/>
    </xf>
    <xf numFmtId="165" fontId="28" fillId="2" borderId="16" xfId="49" applyNumberFormat="1" applyFont="1" applyFill="1" applyBorder="1" applyAlignment="1">
      <alignment horizontal="right"/>
    </xf>
    <xf numFmtId="0" fontId="34" fillId="2" borderId="22" xfId="30" applyFont="1" applyFill="1" applyBorder="1"/>
    <xf numFmtId="49" fontId="32" fillId="2" borderId="0" xfId="30" applyNumberFormat="1" applyFont="1" applyFill="1" applyBorder="1"/>
    <xf numFmtId="0" fontId="32" fillId="2" borderId="7" xfId="30" applyFont="1" applyFill="1" applyBorder="1"/>
    <xf numFmtId="164" fontId="32" fillId="2" borderId="10" xfId="30" applyNumberFormat="1" applyFont="1" applyFill="1" applyBorder="1"/>
    <xf numFmtId="164" fontId="32" fillId="2" borderId="11" xfId="30" applyNumberFormat="1" applyFont="1" applyFill="1" applyBorder="1"/>
    <xf numFmtId="172" fontId="28" fillId="2" borderId="0" xfId="30" applyNumberFormat="1" applyFont="1" applyFill="1" applyBorder="1"/>
    <xf numFmtId="172" fontId="28" fillId="2" borderId="7" xfId="30" applyNumberFormat="1" applyFont="1" applyFill="1" applyBorder="1" applyAlignment="1">
      <alignment horizontal="right"/>
    </xf>
    <xf numFmtId="172" fontId="28" fillId="2" borderId="0" xfId="30" applyNumberFormat="1" applyFont="1" applyFill="1" applyBorder="1" applyAlignment="1">
      <alignment horizontal="right"/>
    </xf>
    <xf numFmtId="164" fontId="32" fillId="2" borderId="15" xfId="30" applyNumberFormat="1" applyFont="1" applyFill="1" applyBorder="1" applyAlignment="1">
      <alignment horizontal="right"/>
    </xf>
    <xf numFmtId="3" fontId="32" fillId="2" borderId="16" xfId="30" applyNumberFormat="1" applyFont="1" applyFill="1" applyBorder="1" applyAlignment="1">
      <alignment horizontal="right"/>
    </xf>
    <xf numFmtId="164" fontId="28" fillId="2" borderId="0" xfId="30" applyNumberFormat="1" applyFont="1" applyFill="1" applyBorder="1" applyAlignment="1">
      <alignment horizontal="right"/>
    </xf>
    <xf numFmtId="164" fontId="28" fillId="2" borderId="7" xfId="30" applyNumberFormat="1" applyFont="1" applyFill="1" applyBorder="1" applyAlignment="1">
      <alignment horizontal="right"/>
    </xf>
    <xf numFmtId="164" fontId="32" fillId="2" borderId="0" xfId="30" applyNumberFormat="1" applyFont="1" applyFill="1" applyBorder="1" applyAlignment="1">
      <alignment horizontal="right"/>
    </xf>
    <xf numFmtId="164" fontId="32" fillId="2" borderId="7" xfId="30" applyNumberFormat="1" applyFont="1" applyFill="1" applyBorder="1" applyAlignment="1">
      <alignment horizontal="right"/>
    </xf>
    <xf numFmtId="9" fontId="28" fillId="2" borderId="0" xfId="49" applyNumberFormat="1" applyFont="1" applyFill="1" applyBorder="1"/>
    <xf numFmtId="9" fontId="28" fillId="2" borderId="7" xfId="49" applyNumberFormat="1" applyFont="1" applyFill="1" applyBorder="1"/>
    <xf numFmtId="15" fontId="32" fillId="2" borderId="7" xfId="30" quotePrefix="1" applyNumberFormat="1" applyFont="1" applyFill="1" applyBorder="1" applyAlignment="1">
      <alignment horizontal="center"/>
    </xf>
    <xf numFmtId="0" fontId="32" fillId="2" borderId="0" xfId="34" applyFont="1" applyFill="1" applyBorder="1" applyAlignment="1">
      <alignment horizontal="left"/>
    </xf>
    <xf numFmtId="0" fontId="28" fillId="2" borderId="0" xfId="34" applyFont="1" applyFill="1" applyBorder="1" applyAlignment="1">
      <alignment horizontal="left" indent="1"/>
    </xf>
    <xf numFmtId="172" fontId="32" fillId="2" borderId="15" xfId="30" applyNumberFormat="1" applyFont="1" applyFill="1" applyBorder="1"/>
    <xf numFmtId="164" fontId="32" fillId="2" borderId="15" xfId="30" applyNumberFormat="1" applyFont="1" applyFill="1" applyBorder="1"/>
    <xf numFmtId="3" fontId="32" fillId="2" borderId="16" xfId="30" applyNumberFormat="1" applyFont="1" applyFill="1" applyBorder="1"/>
    <xf numFmtId="172" fontId="32" fillId="2" borderId="10" xfId="30" applyNumberFormat="1" applyFont="1" applyFill="1" applyBorder="1"/>
    <xf numFmtId="164" fontId="37" fillId="7" borderId="0" xfId="30" applyNumberFormat="1" applyFont="1" applyFill="1" applyBorder="1"/>
    <xf numFmtId="0" fontId="28" fillId="12" borderId="0" xfId="30" applyFont="1" applyFill="1" applyBorder="1"/>
    <xf numFmtId="164" fontId="46" fillId="2" borderId="7" xfId="0" applyNumberFormat="1" applyFont="1" applyFill="1" applyBorder="1" applyAlignment="1" applyProtection="1">
      <alignment horizontal="right"/>
    </xf>
    <xf numFmtId="164" fontId="46" fillId="2" borderId="11" xfId="0" applyNumberFormat="1" applyFont="1" applyFill="1" applyBorder="1" applyAlignment="1" applyProtection="1">
      <alignment horizontal="right"/>
    </xf>
    <xf numFmtId="168" fontId="47" fillId="2" borderId="7" xfId="33" applyNumberFormat="1" applyFont="1" applyFill="1" applyBorder="1" applyProtection="1"/>
    <xf numFmtId="37" fontId="5" fillId="2" borderId="7" xfId="38" quotePrefix="1" applyNumberFormat="1" applyFont="1" applyFill="1" applyBorder="1" applyAlignment="1" applyProtection="1">
      <alignment horizontal="center"/>
    </xf>
    <xf numFmtId="0" fontId="4" fillId="2" borderId="7" xfId="32" applyFont="1" applyFill="1" applyBorder="1" applyAlignment="1">
      <alignment vertical="top"/>
    </xf>
    <xf numFmtId="0" fontId="3" fillId="8" borderId="0" xfId="33" applyFont="1" applyFill="1" applyBorder="1"/>
    <xf numFmtId="168" fontId="3" fillId="8" borderId="0" xfId="33" applyNumberFormat="1" applyFont="1" applyFill="1" applyBorder="1" applyProtection="1"/>
    <xf numFmtId="168" fontId="3" fillId="8" borderId="0" xfId="33" applyNumberFormat="1" applyFont="1" applyFill="1" applyBorder="1"/>
    <xf numFmtId="168" fontId="19" fillId="8" borderId="0" xfId="33" applyNumberFormat="1" applyFont="1" applyFill="1" applyBorder="1" applyProtection="1"/>
    <xf numFmtId="165" fontId="19" fillId="8" borderId="0" xfId="49" applyNumberFormat="1" applyFont="1" applyFill="1" applyBorder="1" applyProtection="1"/>
    <xf numFmtId="168" fontId="28" fillId="8" borderId="0" xfId="31" applyNumberFormat="1" applyFont="1" applyFill="1" applyBorder="1" applyProtection="1"/>
    <xf numFmtId="168" fontId="28" fillId="8" borderId="0" xfId="31" applyNumberFormat="1" applyFont="1" applyFill="1" applyBorder="1"/>
    <xf numFmtId="0" fontId="28" fillId="8" borderId="0" xfId="31" applyFont="1" applyFill="1" applyBorder="1"/>
    <xf numFmtId="168" fontId="32" fillId="8" borderId="0" xfId="31" applyNumberFormat="1" applyFont="1" applyFill="1" applyBorder="1" applyProtection="1"/>
    <xf numFmtId="3" fontId="32" fillId="8" borderId="0" xfId="30" applyNumberFormat="1" applyFont="1" applyFill="1" applyBorder="1" applyAlignment="1">
      <alignment horizontal="right"/>
    </xf>
    <xf numFmtId="170" fontId="28" fillId="7" borderId="0" xfId="30" applyNumberFormat="1" applyFont="1" applyFill="1" applyBorder="1"/>
    <xf numFmtId="164" fontId="21" fillId="8" borderId="0" xfId="30" applyNumberFormat="1" applyFont="1" applyFill="1" applyBorder="1"/>
    <xf numFmtId="170" fontId="32" fillId="8" borderId="0" xfId="30" applyNumberFormat="1" applyFont="1" applyFill="1" applyBorder="1" applyAlignment="1">
      <alignment horizontal="center"/>
    </xf>
    <xf numFmtId="3" fontId="28" fillId="8" borderId="0" xfId="49" applyNumberFormat="1" applyFont="1" applyFill="1" applyBorder="1"/>
    <xf numFmtId="0" fontId="3" fillId="4" borderId="0" xfId="33" applyNumberFormat="1" applyFont="1" applyFill="1" applyAlignment="1">
      <alignment horizontal="left" vertical="top" wrapText="1"/>
    </xf>
    <xf numFmtId="0" fontId="37" fillId="8" borderId="0" xfId="30" applyFont="1" applyFill="1" applyBorder="1" applyAlignment="1">
      <alignment horizontal="left"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27</xdr:row>
      <xdr:rowOff>133350</xdr:rowOff>
    </xdr:from>
    <xdr:to>
      <xdr:col>17</xdr:col>
      <xdr:colOff>600075</xdr:colOff>
      <xdr:row>28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276225</xdr:colOff>
      <xdr:row>27</xdr:row>
      <xdr:rowOff>95250</xdr:rowOff>
    </xdr:from>
    <xdr:to>
      <xdr:col>17</xdr:col>
      <xdr:colOff>504825</xdr:colOff>
      <xdr:row>28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1114425</xdr:colOff>
      <xdr:row>33</xdr:row>
      <xdr:rowOff>104775</xdr:rowOff>
    </xdr:from>
    <xdr:to>
      <xdr:col>18</xdr:col>
      <xdr:colOff>228600</xdr:colOff>
      <xdr:row>34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18</xdr:col>
      <xdr:colOff>1114425</xdr:colOff>
      <xdr:row>33</xdr:row>
      <xdr:rowOff>104775</xdr:rowOff>
    </xdr:from>
    <xdr:to>
      <xdr:col>19</xdr:col>
      <xdr:colOff>228600</xdr:colOff>
      <xdr:row>34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mi1mart105\AppData\Roaming\Microsoft\Excel\3q%202011%20master_DRAF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&amp;L"/>
      <sheetName val="Eredménykim."/>
      <sheetName val="BS"/>
      <sheetName val="Mérleg"/>
      <sheetName val="CF_en"/>
      <sheetName val="CF_hun"/>
      <sheetName val="Segments"/>
      <sheetName val="Szegmensek"/>
      <sheetName val="KPIs"/>
      <sheetName val="KPI-k"/>
    </sheetNames>
    <sheetDataSet>
      <sheetData sheetId="0">
        <row r="39">
          <cell r="O39">
            <v>-26970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121"/>
  <sheetViews>
    <sheetView zoomScaleNormal="100" workbookViewId="0">
      <pane xSplit="3" ySplit="4" topLeftCell="G29" activePane="bottomRight" state="frozen"/>
      <selection pane="topRight"/>
      <selection pane="bottomLeft"/>
      <selection pane="bottomRight" activeCell="O67" sqref="O67"/>
    </sheetView>
  </sheetViews>
  <sheetFormatPr defaultRowHeight="12.75"/>
  <cols>
    <col min="1" max="1" width="3.42578125" style="119" customWidth="1"/>
    <col min="2" max="2" width="3.28515625" style="119" customWidth="1"/>
    <col min="3" max="3" width="46.85546875" style="120" bestFit="1" customWidth="1"/>
    <col min="4" max="13" width="12.7109375" style="20" customWidth="1"/>
    <col min="14" max="14" width="12.7109375" style="49" customWidth="1"/>
    <col min="15" max="17" width="12.7109375" style="20" customWidth="1"/>
    <col min="18" max="19" width="12.7109375" style="9" customWidth="1"/>
    <col min="20" max="16384" width="9.140625" style="9"/>
  </cols>
  <sheetData>
    <row r="1" spans="1:21" ht="15.75">
      <c r="A1" s="391" t="s">
        <v>4</v>
      </c>
      <c r="B1" s="2"/>
      <c r="C1" s="3"/>
      <c r="D1" s="4">
        <v>2008</v>
      </c>
      <c r="E1" s="4">
        <v>2008</v>
      </c>
      <c r="F1" s="4">
        <v>2008</v>
      </c>
      <c r="G1" s="5">
        <v>2008</v>
      </c>
      <c r="H1" s="4">
        <v>2009</v>
      </c>
      <c r="I1" s="4">
        <v>2009</v>
      </c>
      <c r="J1" s="4">
        <v>2009</v>
      </c>
      <c r="K1" s="5">
        <v>2009</v>
      </c>
      <c r="L1" s="4">
        <v>2010</v>
      </c>
      <c r="M1" s="4">
        <v>2010</v>
      </c>
      <c r="N1" s="4">
        <v>2010</v>
      </c>
      <c r="O1" s="5">
        <v>2010</v>
      </c>
      <c r="P1" s="4">
        <v>2011</v>
      </c>
      <c r="Q1" s="4">
        <v>2011</v>
      </c>
      <c r="R1" s="4">
        <v>2011</v>
      </c>
      <c r="S1" s="4">
        <v>2011</v>
      </c>
    </row>
    <row r="2" spans="1:21" ht="15.75">
      <c r="A2" s="392" t="s">
        <v>8</v>
      </c>
      <c r="B2" s="7"/>
      <c r="C2" s="7"/>
      <c r="D2" s="8" t="s">
        <v>9</v>
      </c>
      <c r="E2" s="393" t="s">
        <v>53</v>
      </c>
      <c r="F2" s="393" t="s">
        <v>11</v>
      </c>
      <c r="G2" s="525" t="s">
        <v>227</v>
      </c>
      <c r="H2" s="8" t="s">
        <v>9</v>
      </c>
      <c r="I2" s="393" t="s">
        <v>53</v>
      </c>
      <c r="J2" s="393" t="s">
        <v>11</v>
      </c>
      <c r="K2" s="525" t="s">
        <v>227</v>
      </c>
      <c r="L2" s="8" t="s">
        <v>9</v>
      </c>
      <c r="M2" s="393" t="s">
        <v>53</v>
      </c>
      <c r="N2" s="393" t="s">
        <v>11</v>
      </c>
      <c r="O2" s="525" t="s">
        <v>227</v>
      </c>
      <c r="P2" s="8" t="s">
        <v>9</v>
      </c>
      <c r="Q2" s="393" t="s">
        <v>53</v>
      </c>
      <c r="R2" s="393" t="s">
        <v>11</v>
      </c>
      <c r="S2" s="393" t="s">
        <v>227</v>
      </c>
    </row>
    <row r="3" spans="1:21">
      <c r="A3" s="10"/>
      <c r="B3" s="7"/>
      <c r="C3" s="7"/>
      <c r="D3" s="11" t="s">
        <v>12</v>
      </c>
      <c r="E3" s="11" t="s">
        <v>12</v>
      </c>
      <c r="F3" s="11" t="s">
        <v>12</v>
      </c>
      <c r="G3" s="12" t="s">
        <v>12</v>
      </c>
      <c r="H3" s="11"/>
      <c r="I3" s="11"/>
      <c r="J3" s="11"/>
      <c r="K3" s="12"/>
      <c r="L3" s="394" t="s">
        <v>12</v>
      </c>
      <c r="M3" s="11" t="s">
        <v>12</v>
      </c>
      <c r="N3" s="11" t="s">
        <v>12</v>
      </c>
      <c r="O3" s="12" t="s">
        <v>12</v>
      </c>
      <c r="P3" s="11"/>
      <c r="Q3" s="11"/>
      <c r="R3" s="11"/>
      <c r="S3" s="11"/>
    </row>
    <row r="4" spans="1:21">
      <c r="A4" s="13" t="s">
        <v>13</v>
      </c>
      <c r="B4" s="14"/>
      <c r="C4" s="15"/>
      <c r="D4" s="16" t="s">
        <v>14</v>
      </c>
      <c r="E4" s="16" t="s">
        <v>14</v>
      </c>
      <c r="F4" s="16" t="s">
        <v>14</v>
      </c>
      <c r="G4" s="17" t="s">
        <v>15</v>
      </c>
      <c r="H4" s="16" t="s">
        <v>14</v>
      </c>
      <c r="I4" s="16" t="s">
        <v>14</v>
      </c>
      <c r="J4" s="16" t="s">
        <v>14</v>
      </c>
      <c r="K4" s="17" t="s">
        <v>15</v>
      </c>
      <c r="L4" s="16" t="s">
        <v>14</v>
      </c>
      <c r="M4" s="16" t="s">
        <v>14</v>
      </c>
      <c r="N4" s="16" t="s">
        <v>14</v>
      </c>
      <c r="O4" s="17" t="s">
        <v>15</v>
      </c>
      <c r="P4" s="16" t="s">
        <v>14</v>
      </c>
      <c r="Q4" s="16" t="s">
        <v>14</v>
      </c>
      <c r="R4" s="16" t="s">
        <v>14</v>
      </c>
      <c r="S4" s="16" t="s">
        <v>14</v>
      </c>
    </row>
    <row r="5" spans="1:21">
      <c r="A5" s="18"/>
      <c r="B5" s="19"/>
      <c r="C5" s="7"/>
      <c r="E5" s="21"/>
      <c r="F5" s="22"/>
      <c r="G5" s="23"/>
      <c r="I5" s="21"/>
      <c r="J5" s="22"/>
      <c r="K5" s="23"/>
      <c r="M5" s="21"/>
      <c r="N5" s="20"/>
      <c r="O5" s="23"/>
      <c r="Q5" s="21"/>
      <c r="S5" s="21"/>
    </row>
    <row r="6" spans="1:21">
      <c r="A6" s="25" t="s">
        <v>16</v>
      </c>
      <c r="B6" s="19"/>
      <c r="C6" s="7"/>
      <c r="E6" s="21"/>
      <c r="F6" s="22"/>
      <c r="G6" s="23"/>
      <c r="I6" s="21"/>
      <c r="J6" s="22"/>
      <c r="K6" s="23"/>
      <c r="M6" s="21"/>
      <c r="N6" s="20"/>
      <c r="O6" s="23"/>
      <c r="Q6" s="21"/>
      <c r="S6" s="21"/>
    </row>
    <row r="7" spans="1:21">
      <c r="A7" s="25"/>
      <c r="B7" s="19"/>
      <c r="C7" s="7"/>
      <c r="E7" s="21"/>
      <c r="F7" s="22"/>
      <c r="G7" s="23"/>
      <c r="I7" s="21"/>
      <c r="J7" s="22"/>
      <c r="K7" s="23"/>
      <c r="M7" s="21"/>
      <c r="N7" s="20"/>
      <c r="O7" s="23"/>
      <c r="Q7" s="21"/>
      <c r="S7" s="21"/>
    </row>
    <row r="8" spans="1:21">
      <c r="A8" s="27"/>
      <c r="B8" s="28" t="s">
        <v>17</v>
      </c>
      <c r="C8" s="19"/>
      <c r="D8" s="29">
        <v>37000</v>
      </c>
      <c r="E8" s="30">
        <v>81210</v>
      </c>
      <c r="F8" s="31">
        <v>116633</v>
      </c>
      <c r="G8" s="32">
        <v>151033</v>
      </c>
      <c r="H8" s="26">
        <v>34155</v>
      </c>
      <c r="I8" s="33">
        <v>66824</v>
      </c>
      <c r="J8" s="26">
        <v>97945</v>
      </c>
      <c r="K8" s="34">
        <v>128133</v>
      </c>
      <c r="L8" s="26">
        <v>27712</v>
      </c>
      <c r="M8" s="33">
        <v>54706</v>
      </c>
      <c r="N8" s="26">
        <v>81152</v>
      </c>
      <c r="O8" s="34">
        <v>106623</v>
      </c>
      <c r="P8" s="26">
        <v>23682</v>
      </c>
      <c r="Q8" s="24">
        <v>46412</v>
      </c>
      <c r="R8" s="26">
        <v>68843</v>
      </c>
      <c r="S8" s="24">
        <v>91798</v>
      </c>
      <c r="U8" s="395"/>
    </row>
    <row r="9" spans="1:21">
      <c r="A9" s="27"/>
      <c r="B9" s="28" t="s">
        <v>18</v>
      </c>
      <c r="C9" s="7"/>
      <c r="D9" s="26">
        <v>5644</v>
      </c>
      <c r="E9" s="24">
        <v>10889</v>
      </c>
      <c r="F9" s="35">
        <v>16419</v>
      </c>
      <c r="G9" s="36">
        <v>21494</v>
      </c>
      <c r="H9" s="26">
        <v>5054</v>
      </c>
      <c r="I9" s="24">
        <v>10141</v>
      </c>
      <c r="J9" s="26">
        <v>16026</v>
      </c>
      <c r="K9" s="36">
        <v>21322</v>
      </c>
      <c r="L9" s="26">
        <v>4308</v>
      </c>
      <c r="M9" s="24">
        <v>9648</v>
      </c>
      <c r="N9" s="26">
        <v>15785</v>
      </c>
      <c r="O9" s="36">
        <v>21317</v>
      </c>
      <c r="P9" s="26">
        <v>5006</v>
      </c>
      <c r="Q9" s="24">
        <v>10368</v>
      </c>
      <c r="R9" s="26">
        <v>16296</v>
      </c>
      <c r="S9" s="24">
        <v>21790</v>
      </c>
      <c r="U9" s="395"/>
    </row>
    <row r="10" spans="1:21">
      <c r="A10" s="27"/>
      <c r="B10" s="28" t="s">
        <v>19</v>
      </c>
      <c r="C10" s="7"/>
      <c r="D10" s="37">
        <v>15112</v>
      </c>
      <c r="E10" s="30">
        <v>30282</v>
      </c>
      <c r="F10" s="31">
        <v>45275</v>
      </c>
      <c r="G10" s="32">
        <v>59823</v>
      </c>
      <c r="H10" s="38">
        <v>14199</v>
      </c>
      <c r="I10" s="33">
        <v>28162</v>
      </c>
      <c r="J10" s="38">
        <v>41660</v>
      </c>
      <c r="K10" s="34">
        <v>55089</v>
      </c>
      <c r="L10" s="38">
        <v>13520</v>
      </c>
      <c r="M10" s="33">
        <v>27035</v>
      </c>
      <c r="N10" s="38">
        <v>40268</v>
      </c>
      <c r="O10" s="34">
        <v>53755</v>
      </c>
      <c r="P10" s="38">
        <v>12809</v>
      </c>
      <c r="Q10" s="24">
        <v>25900</v>
      </c>
      <c r="R10" s="38">
        <v>38781</v>
      </c>
      <c r="S10" s="24">
        <v>52560</v>
      </c>
      <c r="U10" s="395"/>
    </row>
    <row r="11" spans="1:21">
      <c r="A11" s="27"/>
      <c r="B11" s="28" t="s">
        <v>20</v>
      </c>
      <c r="C11" s="7"/>
      <c r="D11" s="38">
        <v>7111</v>
      </c>
      <c r="E11" s="24">
        <v>14508</v>
      </c>
      <c r="F11" s="35">
        <v>21460</v>
      </c>
      <c r="G11" s="36">
        <v>28839</v>
      </c>
      <c r="H11" s="38">
        <v>8176</v>
      </c>
      <c r="I11" s="24">
        <v>15932</v>
      </c>
      <c r="J11" s="38">
        <v>23282</v>
      </c>
      <c r="K11" s="36">
        <v>30762</v>
      </c>
      <c r="L11" s="38">
        <v>6730</v>
      </c>
      <c r="M11" s="24">
        <v>13289</v>
      </c>
      <c r="N11" s="38">
        <v>20265</v>
      </c>
      <c r="O11" s="36">
        <v>27710</v>
      </c>
      <c r="P11" s="38">
        <v>6652</v>
      </c>
      <c r="Q11" s="24">
        <v>13235</v>
      </c>
      <c r="R11" s="38">
        <v>20188</v>
      </c>
      <c r="S11" s="24">
        <v>27050</v>
      </c>
      <c r="U11" s="395"/>
    </row>
    <row r="12" spans="1:21">
      <c r="A12" s="27"/>
      <c r="B12" s="28" t="s">
        <v>1</v>
      </c>
      <c r="C12" s="39"/>
      <c r="D12" s="38">
        <v>4690</v>
      </c>
      <c r="E12" s="24">
        <v>9451</v>
      </c>
      <c r="F12" s="35">
        <v>14116</v>
      </c>
      <c r="G12" s="36">
        <v>18830</v>
      </c>
      <c r="H12" s="38">
        <v>5442</v>
      </c>
      <c r="I12" s="24">
        <v>11127</v>
      </c>
      <c r="J12" s="38">
        <v>17001</v>
      </c>
      <c r="K12" s="36">
        <v>23753</v>
      </c>
      <c r="L12" s="38">
        <v>6736</v>
      </c>
      <c r="M12" s="24">
        <v>13555</v>
      </c>
      <c r="N12" s="38">
        <v>20924</v>
      </c>
      <c r="O12" s="36">
        <v>28549</v>
      </c>
      <c r="P12" s="38">
        <v>7703</v>
      </c>
      <c r="Q12" s="24">
        <v>15505</v>
      </c>
      <c r="R12" s="38">
        <v>23582</v>
      </c>
      <c r="S12" s="24">
        <v>31787</v>
      </c>
      <c r="U12" s="395"/>
    </row>
    <row r="13" spans="1:21">
      <c r="A13" s="27"/>
      <c r="B13" s="28" t="s">
        <v>21</v>
      </c>
      <c r="C13" s="39"/>
      <c r="D13" s="38">
        <v>1593</v>
      </c>
      <c r="E13" s="24">
        <v>2999</v>
      </c>
      <c r="F13" s="35">
        <v>4073</v>
      </c>
      <c r="G13" s="36">
        <v>7058</v>
      </c>
      <c r="H13" s="38">
        <v>1373</v>
      </c>
      <c r="I13" s="24">
        <v>2447</v>
      </c>
      <c r="J13" s="38">
        <v>3474</v>
      </c>
      <c r="K13" s="36">
        <v>4745</v>
      </c>
      <c r="L13" s="38">
        <v>1112</v>
      </c>
      <c r="M13" s="24">
        <v>2101</v>
      </c>
      <c r="N13" s="38">
        <v>3003</v>
      </c>
      <c r="O13" s="36">
        <v>4091</v>
      </c>
      <c r="P13" s="38">
        <v>984</v>
      </c>
      <c r="Q13" s="24">
        <v>1831</v>
      </c>
      <c r="R13" s="38">
        <v>2616</v>
      </c>
      <c r="S13" s="24">
        <v>3852</v>
      </c>
      <c r="U13" s="395"/>
    </row>
    <row r="14" spans="1:21">
      <c r="A14" s="27"/>
      <c r="B14" s="28" t="s">
        <v>22</v>
      </c>
      <c r="C14" s="526"/>
      <c r="D14" s="38">
        <v>3430</v>
      </c>
      <c r="E14" s="24">
        <v>6458</v>
      </c>
      <c r="F14" s="35">
        <v>9454</v>
      </c>
      <c r="G14" s="36">
        <v>12818</v>
      </c>
      <c r="H14" s="38">
        <v>2403</v>
      </c>
      <c r="I14" s="24">
        <v>5079</v>
      </c>
      <c r="J14" s="38">
        <v>7752</v>
      </c>
      <c r="K14" s="36">
        <v>10276</v>
      </c>
      <c r="L14" s="38">
        <v>2234</v>
      </c>
      <c r="M14" s="24">
        <v>3635</v>
      </c>
      <c r="N14" s="38">
        <v>4729</v>
      </c>
      <c r="O14" s="36">
        <v>7588</v>
      </c>
      <c r="P14" s="38">
        <v>2277</v>
      </c>
      <c r="Q14" s="24">
        <v>4332</v>
      </c>
      <c r="R14" s="38">
        <v>6444</v>
      </c>
      <c r="S14" s="24">
        <v>11715</v>
      </c>
      <c r="U14" s="395"/>
    </row>
    <row r="15" spans="1:21">
      <c r="A15" s="40"/>
      <c r="B15" s="41"/>
      <c r="C15" s="15" t="s">
        <v>230</v>
      </c>
      <c r="D15" s="43"/>
      <c r="E15" s="44"/>
      <c r="F15" s="45"/>
      <c r="G15" s="46"/>
      <c r="H15" s="43"/>
      <c r="I15" s="44"/>
      <c r="J15" s="43"/>
      <c r="K15" s="46"/>
      <c r="L15" s="43"/>
      <c r="M15" s="44"/>
      <c r="N15" s="43">
        <v>45</v>
      </c>
      <c r="O15" s="46">
        <v>417</v>
      </c>
      <c r="P15" s="43">
        <v>682</v>
      </c>
      <c r="Q15" s="44">
        <v>1066</v>
      </c>
      <c r="R15" s="43">
        <v>1639</v>
      </c>
      <c r="S15" s="44">
        <v>4514</v>
      </c>
      <c r="U15" s="395"/>
    </row>
    <row r="16" spans="1:21">
      <c r="A16" s="47"/>
      <c r="B16" s="19"/>
      <c r="C16" s="7"/>
      <c r="D16" s="38"/>
      <c r="E16" s="33"/>
      <c r="F16" s="48"/>
      <c r="G16" s="34"/>
      <c r="H16" s="38"/>
      <c r="I16" s="33"/>
      <c r="J16" s="38"/>
      <c r="K16" s="34"/>
      <c r="L16" s="38"/>
      <c r="M16" s="33"/>
      <c r="N16" s="38"/>
      <c r="O16" s="34"/>
      <c r="P16" s="49"/>
      <c r="Q16" s="24"/>
      <c r="R16" s="395"/>
      <c r="S16" s="24"/>
      <c r="U16" s="395"/>
    </row>
    <row r="17" spans="1:21">
      <c r="A17" s="27"/>
      <c r="B17" s="50" t="s">
        <v>23</v>
      </c>
      <c r="C17" s="7"/>
      <c r="D17" s="51">
        <f t="shared" ref="D17:R17" si="0">+SUM(D8:D14)</f>
        <v>74580</v>
      </c>
      <c r="E17" s="52">
        <f t="shared" si="0"/>
        <v>155797</v>
      </c>
      <c r="F17" s="51">
        <f t="shared" si="0"/>
        <v>227430</v>
      </c>
      <c r="G17" s="53">
        <f t="shared" si="0"/>
        <v>299895</v>
      </c>
      <c r="H17" s="51">
        <f t="shared" si="0"/>
        <v>70802</v>
      </c>
      <c r="I17" s="52">
        <f t="shared" si="0"/>
        <v>139712</v>
      </c>
      <c r="J17" s="51">
        <f t="shared" si="0"/>
        <v>207140</v>
      </c>
      <c r="K17" s="53">
        <f t="shared" si="0"/>
        <v>274080</v>
      </c>
      <c r="L17" s="51">
        <f t="shared" si="0"/>
        <v>62352</v>
      </c>
      <c r="M17" s="52">
        <f t="shared" si="0"/>
        <v>123969</v>
      </c>
      <c r="N17" s="51">
        <f t="shared" si="0"/>
        <v>186126</v>
      </c>
      <c r="O17" s="53">
        <f t="shared" si="0"/>
        <v>249633</v>
      </c>
      <c r="P17" s="54">
        <f t="shared" si="0"/>
        <v>59113</v>
      </c>
      <c r="Q17" s="63">
        <f t="shared" si="0"/>
        <v>117583</v>
      </c>
      <c r="R17" s="396">
        <f t="shared" si="0"/>
        <v>176750</v>
      </c>
      <c r="S17" s="63">
        <f>+SUM(S8:S14)</f>
        <v>240552</v>
      </c>
      <c r="U17" s="395"/>
    </row>
    <row r="18" spans="1:21">
      <c r="A18" s="27"/>
      <c r="B18" s="50"/>
      <c r="C18" s="7"/>
      <c r="D18" s="49"/>
      <c r="E18" s="33"/>
      <c r="F18" s="48"/>
      <c r="G18" s="34"/>
      <c r="H18" s="49"/>
      <c r="I18" s="33"/>
      <c r="J18" s="49"/>
      <c r="K18" s="34"/>
      <c r="L18" s="49"/>
      <c r="M18" s="33"/>
      <c r="O18" s="34"/>
      <c r="P18" s="49"/>
      <c r="Q18" s="24"/>
      <c r="R18" s="395"/>
      <c r="S18" s="24"/>
      <c r="U18" s="395"/>
    </row>
    <row r="19" spans="1:21">
      <c r="A19" s="27"/>
      <c r="B19" s="56" t="s">
        <v>17</v>
      </c>
      <c r="C19" s="7"/>
      <c r="D19" s="38">
        <v>47215</v>
      </c>
      <c r="E19" s="33">
        <v>97154</v>
      </c>
      <c r="F19" s="48">
        <v>147959</v>
      </c>
      <c r="G19" s="34">
        <v>196983</v>
      </c>
      <c r="H19" s="38">
        <v>46985</v>
      </c>
      <c r="I19" s="33">
        <v>96405</v>
      </c>
      <c r="J19" s="38">
        <v>146293</v>
      </c>
      <c r="K19" s="34">
        <v>192704</v>
      </c>
      <c r="L19" s="38">
        <v>44753</v>
      </c>
      <c r="M19" s="33">
        <v>91605</v>
      </c>
      <c r="N19" s="38">
        <v>140284</v>
      </c>
      <c r="O19" s="34">
        <v>185967</v>
      </c>
      <c r="P19" s="38">
        <v>42457</v>
      </c>
      <c r="Q19" s="24">
        <v>86836</v>
      </c>
      <c r="R19" s="38">
        <v>133224</v>
      </c>
      <c r="S19" s="24">
        <v>177226</v>
      </c>
      <c r="U19" s="395"/>
    </row>
    <row r="20" spans="1:21">
      <c r="A20" s="27"/>
      <c r="B20" s="56" t="s">
        <v>18</v>
      </c>
      <c r="C20" s="7"/>
      <c r="D20" s="38">
        <v>10898</v>
      </c>
      <c r="E20" s="33">
        <v>22594</v>
      </c>
      <c r="F20" s="48">
        <v>34471</v>
      </c>
      <c r="G20" s="34">
        <v>46241</v>
      </c>
      <c r="H20" s="38">
        <v>10042</v>
      </c>
      <c r="I20" s="33">
        <v>20677</v>
      </c>
      <c r="J20" s="38">
        <v>31239</v>
      </c>
      <c r="K20" s="34">
        <v>41563</v>
      </c>
      <c r="L20" s="38">
        <v>8512</v>
      </c>
      <c r="M20" s="33">
        <v>18066</v>
      </c>
      <c r="N20" s="38">
        <v>27817</v>
      </c>
      <c r="O20" s="34">
        <v>36815</v>
      </c>
      <c r="P20" s="38">
        <v>7512</v>
      </c>
      <c r="Q20" s="24">
        <v>15576</v>
      </c>
      <c r="R20" s="38">
        <v>23782</v>
      </c>
      <c r="S20" s="24">
        <v>31728</v>
      </c>
      <c r="U20" s="395"/>
    </row>
    <row r="21" spans="1:21">
      <c r="A21" s="27"/>
      <c r="B21" s="56" t="s">
        <v>24</v>
      </c>
      <c r="C21" s="7"/>
      <c r="D21" s="38">
        <v>908</v>
      </c>
      <c r="E21" s="33">
        <v>2357</v>
      </c>
      <c r="F21" s="48">
        <v>4693</v>
      </c>
      <c r="G21" s="34">
        <v>5995</v>
      </c>
      <c r="H21" s="38">
        <v>835</v>
      </c>
      <c r="I21" s="33">
        <v>2251</v>
      </c>
      <c r="J21" s="38">
        <v>4121</v>
      </c>
      <c r="K21" s="34">
        <v>4959</v>
      </c>
      <c r="L21" s="38">
        <v>976</v>
      </c>
      <c r="M21" s="33">
        <v>1961</v>
      </c>
      <c r="N21" s="38">
        <v>3588</v>
      </c>
      <c r="O21" s="34">
        <v>4217</v>
      </c>
      <c r="P21" s="38">
        <v>614</v>
      </c>
      <c r="Q21" s="24">
        <v>1555</v>
      </c>
      <c r="R21" s="38">
        <v>2920</v>
      </c>
      <c r="S21" s="24">
        <v>3590</v>
      </c>
      <c r="U21" s="395"/>
    </row>
    <row r="22" spans="1:21">
      <c r="A22" s="27"/>
      <c r="B22" s="56" t="s">
        <v>25</v>
      </c>
      <c r="C22" s="7"/>
      <c r="D22" s="38">
        <v>11951</v>
      </c>
      <c r="E22" s="33">
        <v>24096</v>
      </c>
      <c r="F22" s="48">
        <v>37369</v>
      </c>
      <c r="G22" s="34">
        <v>50936</v>
      </c>
      <c r="H22" s="38">
        <v>13053</v>
      </c>
      <c r="I22" s="33">
        <v>26533</v>
      </c>
      <c r="J22" s="38">
        <v>40932</v>
      </c>
      <c r="K22" s="34">
        <v>56188</v>
      </c>
      <c r="L22" s="38">
        <v>13406</v>
      </c>
      <c r="M22" s="33">
        <v>27290</v>
      </c>
      <c r="N22" s="38">
        <v>42620</v>
      </c>
      <c r="O22" s="34">
        <v>57789</v>
      </c>
      <c r="P22" s="38">
        <v>14741</v>
      </c>
      <c r="Q22" s="24">
        <v>29840</v>
      </c>
      <c r="R22" s="38">
        <v>45961</v>
      </c>
      <c r="S22" s="24">
        <v>62146</v>
      </c>
      <c r="U22" s="395"/>
    </row>
    <row r="23" spans="1:21">
      <c r="A23" s="27"/>
      <c r="B23" s="56" t="s">
        <v>26</v>
      </c>
      <c r="C23" s="7"/>
      <c r="D23" s="38">
        <v>4759</v>
      </c>
      <c r="E23" s="33">
        <v>9403</v>
      </c>
      <c r="F23" s="48">
        <v>14616</v>
      </c>
      <c r="G23" s="34">
        <v>21169</v>
      </c>
      <c r="H23" s="38">
        <v>4052</v>
      </c>
      <c r="I23" s="33">
        <v>8850</v>
      </c>
      <c r="J23" s="38">
        <v>14260</v>
      </c>
      <c r="K23" s="34">
        <v>21320</v>
      </c>
      <c r="L23" s="38">
        <v>4421</v>
      </c>
      <c r="M23" s="33">
        <v>9254</v>
      </c>
      <c r="N23" s="38">
        <v>14734</v>
      </c>
      <c r="O23" s="34">
        <v>22691</v>
      </c>
      <c r="P23" s="38">
        <v>5266</v>
      </c>
      <c r="Q23" s="24">
        <v>10658</v>
      </c>
      <c r="R23" s="38">
        <v>16656</v>
      </c>
      <c r="S23" s="24">
        <v>25999</v>
      </c>
      <c r="U23" s="395"/>
    </row>
    <row r="24" spans="1:21">
      <c r="A24" s="40"/>
      <c r="B24" s="57" t="s">
        <v>27</v>
      </c>
      <c r="C24" s="42"/>
      <c r="D24" s="43">
        <v>1980</v>
      </c>
      <c r="E24" s="44">
        <v>4316</v>
      </c>
      <c r="F24" s="45">
        <v>6242</v>
      </c>
      <c r="G24" s="46">
        <v>10441</v>
      </c>
      <c r="H24" s="43">
        <v>2074</v>
      </c>
      <c r="I24" s="44">
        <v>4156</v>
      </c>
      <c r="J24" s="43">
        <v>6223</v>
      </c>
      <c r="K24" s="46">
        <v>9262</v>
      </c>
      <c r="L24" s="43">
        <v>2125</v>
      </c>
      <c r="M24" s="44">
        <v>4269</v>
      </c>
      <c r="N24" s="43">
        <v>5053</v>
      </c>
      <c r="O24" s="46">
        <v>7694</v>
      </c>
      <c r="P24" s="43">
        <v>1859</v>
      </c>
      <c r="Q24" s="44">
        <v>3782</v>
      </c>
      <c r="R24" s="397">
        <v>5626</v>
      </c>
      <c r="S24" s="44">
        <v>7829</v>
      </c>
      <c r="U24" s="395"/>
    </row>
    <row r="25" spans="1:21">
      <c r="A25" s="27"/>
      <c r="B25" s="50"/>
      <c r="C25" s="7"/>
      <c r="D25" s="38"/>
      <c r="E25" s="24"/>
      <c r="F25" s="35"/>
      <c r="G25" s="36"/>
      <c r="H25" s="38"/>
      <c r="I25" s="24"/>
      <c r="J25" s="38"/>
      <c r="K25" s="36"/>
      <c r="L25" s="38"/>
      <c r="M25" s="24"/>
      <c r="N25" s="38"/>
      <c r="O25" s="36"/>
      <c r="P25" s="49"/>
      <c r="Q25" s="24"/>
      <c r="R25" s="398"/>
      <c r="S25" s="24"/>
      <c r="U25" s="395"/>
    </row>
    <row r="26" spans="1:21">
      <c r="A26" s="47"/>
      <c r="B26" s="58" t="s">
        <v>28</v>
      </c>
      <c r="C26" s="7"/>
      <c r="D26" s="54">
        <f t="shared" ref="D26:N26" si="1">+SUM(D19:D24)</f>
        <v>77711</v>
      </c>
      <c r="E26" s="59">
        <f t="shared" si="1"/>
        <v>159920</v>
      </c>
      <c r="F26" s="60">
        <f t="shared" si="1"/>
        <v>245350</v>
      </c>
      <c r="G26" s="61">
        <f t="shared" si="1"/>
        <v>331765</v>
      </c>
      <c r="H26" s="54">
        <f t="shared" si="1"/>
        <v>77041</v>
      </c>
      <c r="I26" s="59">
        <f t="shared" si="1"/>
        <v>158872</v>
      </c>
      <c r="J26" s="54">
        <f t="shared" si="1"/>
        <v>243068</v>
      </c>
      <c r="K26" s="61">
        <f t="shared" si="1"/>
        <v>325996</v>
      </c>
      <c r="L26" s="54">
        <f t="shared" si="1"/>
        <v>74193</v>
      </c>
      <c r="M26" s="59">
        <f t="shared" si="1"/>
        <v>152445</v>
      </c>
      <c r="N26" s="54">
        <f t="shared" si="1"/>
        <v>234096</v>
      </c>
      <c r="O26" s="61">
        <f>SUM(O19:O24)</f>
        <v>315173</v>
      </c>
      <c r="P26" s="54">
        <f>+SUM(P19:P24)</f>
        <v>72449</v>
      </c>
      <c r="Q26" s="59">
        <f>+SUM(Q19:Q24)</f>
        <v>148247</v>
      </c>
      <c r="R26" s="399">
        <f>+SUM(R19:R24)</f>
        <v>228169</v>
      </c>
      <c r="S26" s="59">
        <f>+SUM(S19:S24)</f>
        <v>308518</v>
      </c>
      <c r="U26" s="395"/>
    </row>
    <row r="27" spans="1:21">
      <c r="A27" s="27"/>
      <c r="B27" s="19"/>
      <c r="C27" s="7"/>
      <c r="D27" s="49"/>
      <c r="E27" s="33"/>
      <c r="F27" s="48"/>
      <c r="G27" s="34"/>
      <c r="H27" s="49"/>
      <c r="I27" s="33"/>
      <c r="J27" s="49"/>
      <c r="K27" s="34"/>
      <c r="L27" s="49"/>
      <c r="M27" s="33"/>
      <c r="O27" s="34"/>
      <c r="P27" s="49"/>
      <c r="Q27" s="24"/>
      <c r="R27" s="398"/>
      <c r="S27" s="24"/>
      <c r="U27" s="395"/>
    </row>
    <row r="28" spans="1:21">
      <c r="A28" s="47"/>
      <c r="B28" s="58" t="s">
        <v>29</v>
      </c>
      <c r="C28" s="7"/>
      <c r="D28" s="62">
        <v>10349</v>
      </c>
      <c r="E28" s="63">
        <v>20039</v>
      </c>
      <c r="F28" s="396">
        <v>30054</v>
      </c>
      <c r="G28" s="64">
        <v>41396</v>
      </c>
      <c r="H28" s="62">
        <v>11566</v>
      </c>
      <c r="I28" s="63">
        <v>21920</v>
      </c>
      <c r="J28" s="62">
        <v>30406</v>
      </c>
      <c r="K28" s="64">
        <v>43913</v>
      </c>
      <c r="L28" s="62">
        <v>10829</v>
      </c>
      <c r="M28" s="63">
        <v>21420</v>
      </c>
      <c r="N28" s="62">
        <v>32380</v>
      </c>
      <c r="O28" s="64">
        <v>44773</v>
      </c>
      <c r="P28" s="62">
        <v>10945</v>
      </c>
      <c r="Q28" s="63">
        <v>20243</v>
      </c>
      <c r="R28" s="62">
        <v>33274</v>
      </c>
      <c r="S28" s="63">
        <v>48547</v>
      </c>
      <c r="U28" s="395"/>
    </row>
    <row r="29" spans="1:21">
      <c r="A29" s="27"/>
      <c r="B29" s="19"/>
      <c r="C29" s="65"/>
      <c r="D29" s="62"/>
      <c r="E29" s="33"/>
      <c r="F29" s="48"/>
      <c r="G29" s="34"/>
      <c r="H29" s="62"/>
      <c r="I29" s="33"/>
      <c r="J29" s="62"/>
      <c r="K29" s="34"/>
      <c r="L29" s="62"/>
      <c r="M29" s="33"/>
      <c r="N29" s="62"/>
      <c r="O29" s="34"/>
      <c r="P29" s="62"/>
      <c r="Q29" s="24"/>
      <c r="R29" s="62"/>
      <c r="S29" s="24"/>
      <c r="U29" s="395"/>
    </row>
    <row r="30" spans="1:21">
      <c r="A30" s="66" t="s">
        <v>30</v>
      </c>
      <c r="B30" s="19"/>
      <c r="C30" s="65"/>
      <c r="D30" s="62">
        <f t="shared" ref="D30:N30" si="2">+D28+D26+D17</f>
        <v>162640</v>
      </c>
      <c r="E30" s="67">
        <f t="shared" si="2"/>
        <v>335756</v>
      </c>
      <c r="F30" s="68">
        <f t="shared" si="2"/>
        <v>502834</v>
      </c>
      <c r="G30" s="69">
        <f t="shared" si="2"/>
        <v>673056</v>
      </c>
      <c r="H30" s="62">
        <f t="shared" si="2"/>
        <v>159409</v>
      </c>
      <c r="I30" s="67">
        <f t="shared" si="2"/>
        <v>320504</v>
      </c>
      <c r="J30" s="62">
        <f t="shared" si="2"/>
        <v>480614</v>
      </c>
      <c r="K30" s="69">
        <f t="shared" si="2"/>
        <v>643989</v>
      </c>
      <c r="L30" s="62">
        <f t="shared" si="2"/>
        <v>147374</v>
      </c>
      <c r="M30" s="67">
        <f t="shared" si="2"/>
        <v>297834</v>
      </c>
      <c r="N30" s="62">
        <f t="shared" si="2"/>
        <v>452602</v>
      </c>
      <c r="O30" s="69">
        <f>O17+O26+O28</f>
        <v>609579</v>
      </c>
      <c r="P30" s="62">
        <f>+P28+P26+P17</f>
        <v>142507</v>
      </c>
      <c r="Q30" s="67">
        <f>+Q28+Q26+Q17</f>
        <v>286073</v>
      </c>
      <c r="R30" s="62">
        <f>+R28+R26+R17</f>
        <v>438193</v>
      </c>
      <c r="S30" s="67">
        <f>+S28+S26+S17</f>
        <v>597617</v>
      </c>
      <c r="U30" s="395"/>
    </row>
    <row r="31" spans="1:21">
      <c r="A31" s="27"/>
      <c r="B31" s="19"/>
      <c r="C31" s="65"/>
      <c r="D31" s="26"/>
      <c r="E31" s="24"/>
      <c r="F31" s="35"/>
      <c r="G31" s="36"/>
      <c r="H31" s="26"/>
      <c r="I31" s="24"/>
      <c r="J31" s="26"/>
      <c r="K31" s="36"/>
      <c r="L31" s="26"/>
      <c r="M31" s="24"/>
      <c r="N31" s="26"/>
      <c r="O31" s="36"/>
      <c r="P31" s="26"/>
      <c r="Q31" s="24"/>
      <c r="R31" s="26"/>
      <c r="S31" s="24"/>
      <c r="U31" s="395"/>
    </row>
    <row r="32" spans="1:21">
      <c r="A32" s="70"/>
      <c r="B32" s="56"/>
      <c r="C32" s="56" t="s">
        <v>31</v>
      </c>
      <c r="D32" s="26">
        <v>-19187</v>
      </c>
      <c r="E32" s="24">
        <v>-38557</v>
      </c>
      <c r="F32" s="35">
        <v>-58964</v>
      </c>
      <c r="G32" s="36">
        <v>-79076</v>
      </c>
      <c r="H32" s="26">
        <v>-17822</v>
      </c>
      <c r="I32" s="24">
        <v>-35239</v>
      </c>
      <c r="J32" s="26">
        <v>-53556</v>
      </c>
      <c r="K32" s="36">
        <v>-71583</v>
      </c>
      <c r="L32" s="26">
        <v>-15490</v>
      </c>
      <c r="M32" s="24">
        <v>-32170</v>
      </c>
      <c r="N32" s="26">
        <v>-49615</v>
      </c>
      <c r="O32" s="36">
        <v>-65247</v>
      </c>
      <c r="P32" s="26">
        <v>-14113</v>
      </c>
      <c r="Q32" s="24">
        <v>-29269</v>
      </c>
      <c r="R32" s="26">
        <v>-45255</v>
      </c>
      <c r="S32" s="24">
        <v>-60598</v>
      </c>
      <c r="U32" s="395"/>
    </row>
    <row r="33" spans="1:21">
      <c r="A33" s="70"/>
      <c r="B33" s="56"/>
      <c r="C33" s="56" t="s">
        <v>32</v>
      </c>
      <c r="D33" s="26">
        <v>-9749</v>
      </c>
      <c r="E33" s="24">
        <v>-18419</v>
      </c>
      <c r="F33" s="35">
        <v>-28049</v>
      </c>
      <c r="G33" s="36">
        <v>-45061</v>
      </c>
      <c r="H33" s="26">
        <v>-8563</v>
      </c>
      <c r="I33" s="24">
        <v>-17664</v>
      </c>
      <c r="J33" s="26">
        <v>-27587</v>
      </c>
      <c r="K33" s="36">
        <v>-44011</v>
      </c>
      <c r="L33" s="26">
        <v>-8944</v>
      </c>
      <c r="M33" s="24">
        <v>-17746</v>
      </c>
      <c r="N33" s="26">
        <v>-27056</v>
      </c>
      <c r="O33" s="36">
        <v>-41037</v>
      </c>
      <c r="P33" s="26">
        <v>-8480</v>
      </c>
      <c r="Q33" s="24">
        <v>-17766</v>
      </c>
      <c r="R33" s="26">
        <v>-28542</v>
      </c>
      <c r="S33" s="24">
        <v>-44595</v>
      </c>
      <c r="U33" s="395"/>
    </row>
    <row r="34" spans="1:21">
      <c r="A34" s="71"/>
      <c r="B34" s="56"/>
      <c r="C34" s="72" t="s">
        <v>33</v>
      </c>
      <c r="D34" s="73">
        <v>-10839</v>
      </c>
      <c r="E34" s="74">
        <v>-21128</v>
      </c>
      <c r="F34" s="37">
        <v>-31728</v>
      </c>
      <c r="G34" s="36">
        <v>-43421</v>
      </c>
      <c r="H34" s="75">
        <v>-12421</v>
      </c>
      <c r="I34" s="24">
        <v>-23360</v>
      </c>
      <c r="J34" s="38">
        <v>-32953</v>
      </c>
      <c r="K34" s="36">
        <v>-44982</v>
      </c>
      <c r="L34" s="73">
        <v>0</v>
      </c>
      <c r="M34" s="76">
        <v>0</v>
      </c>
      <c r="N34" s="77">
        <v>0</v>
      </c>
      <c r="O34" s="522">
        <v>0</v>
      </c>
      <c r="P34" s="75">
        <v>0</v>
      </c>
      <c r="Q34" s="24">
        <v>0</v>
      </c>
      <c r="R34" s="38">
        <v>0</v>
      </c>
      <c r="S34" s="24">
        <v>0</v>
      </c>
      <c r="U34" s="395"/>
    </row>
    <row r="35" spans="1:21">
      <c r="A35" s="71"/>
      <c r="B35" s="56"/>
      <c r="C35" s="72" t="s">
        <v>34</v>
      </c>
      <c r="D35" s="38">
        <v>0</v>
      </c>
      <c r="E35" s="78">
        <v>0</v>
      </c>
      <c r="F35" s="38">
        <v>0</v>
      </c>
      <c r="G35" s="36">
        <v>0</v>
      </c>
      <c r="H35" s="38">
        <v>0</v>
      </c>
      <c r="I35" s="78">
        <v>0</v>
      </c>
      <c r="J35" s="38">
        <v>0</v>
      </c>
      <c r="K35" s="36">
        <v>0</v>
      </c>
      <c r="L35" s="37">
        <v>-5234</v>
      </c>
      <c r="M35" s="79">
        <v>-9712</v>
      </c>
      <c r="N35" s="80">
        <v>-14930</v>
      </c>
      <c r="O35" s="522">
        <v>-21624</v>
      </c>
      <c r="P35" s="38">
        <v>-5896</v>
      </c>
      <c r="Q35" s="24">
        <v>-9938</v>
      </c>
      <c r="R35" s="38">
        <v>-17430</v>
      </c>
      <c r="S35" s="24">
        <v>-24890</v>
      </c>
      <c r="U35" s="395"/>
    </row>
    <row r="36" spans="1:21">
      <c r="A36" s="81"/>
      <c r="B36" s="57"/>
      <c r="C36" s="82" t="s">
        <v>35</v>
      </c>
      <c r="D36" s="43">
        <v>0</v>
      </c>
      <c r="E36" s="83">
        <v>0</v>
      </c>
      <c r="F36" s="43">
        <v>0</v>
      </c>
      <c r="G36" s="46">
        <v>0</v>
      </c>
      <c r="H36" s="43">
        <v>0</v>
      </c>
      <c r="I36" s="83">
        <v>0</v>
      </c>
      <c r="J36" s="43">
        <v>0</v>
      </c>
      <c r="K36" s="46">
        <v>0</v>
      </c>
      <c r="L36" s="84">
        <v>-7000</v>
      </c>
      <c r="M36" s="85">
        <v>-13825</v>
      </c>
      <c r="N36" s="86">
        <v>-20936</v>
      </c>
      <c r="O36" s="523">
        <v>-29519</v>
      </c>
      <c r="P36" s="43">
        <v>-6282</v>
      </c>
      <c r="Q36" s="44">
        <v>-12658</v>
      </c>
      <c r="R36" s="43">
        <v>-19925</v>
      </c>
      <c r="S36" s="44">
        <v>-30964</v>
      </c>
      <c r="U36" s="395"/>
    </row>
    <row r="37" spans="1:21">
      <c r="A37" s="71"/>
      <c r="B37" s="56" t="s">
        <v>36</v>
      </c>
      <c r="C37" s="56"/>
      <c r="D37" s="29">
        <f t="shared" ref="D37:K37" si="3">+SUM(D32:D36)</f>
        <v>-39775</v>
      </c>
      <c r="E37" s="87">
        <f t="shared" si="3"/>
        <v>-78104</v>
      </c>
      <c r="F37" s="29">
        <f t="shared" si="3"/>
        <v>-118741</v>
      </c>
      <c r="G37" s="36">
        <f t="shared" si="3"/>
        <v>-167558</v>
      </c>
      <c r="H37" s="26">
        <f t="shared" si="3"/>
        <v>-38806</v>
      </c>
      <c r="I37" s="24">
        <f t="shared" si="3"/>
        <v>-76263</v>
      </c>
      <c r="J37" s="26">
        <f t="shared" si="3"/>
        <v>-114096</v>
      </c>
      <c r="K37" s="36">
        <f t="shared" si="3"/>
        <v>-160576</v>
      </c>
      <c r="L37" s="26">
        <f>+SUM(L32:L36)</f>
        <v>-36668</v>
      </c>
      <c r="M37" s="24">
        <f t="shared" ref="M37:R37" si="4">+SUM(M32:M36)</f>
        <v>-73453</v>
      </c>
      <c r="N37" s="26">
        <f t="shared" si="4"/>
        <v>-112537</v>
      </c>
      <c r="O37" s="36">
        <f t="shared" si="4"/>
        <v>-157427</v>
      </c>
      <c r="P37" s="26">
        <f t="shared" si="4"/>
        <v>-34771</v>
      </c>
      <c r="Q37" s="24">
        <f t="shared" si="4"/>
        <v>-69631</v>
      </c>
      <c r="R37" s="26">
        <f t="shared" si="4"/>
        <v>-111152</v>
      </c>
      <c r="S37" s="24">
        <f>+SUM(S32:S36)</f>
        <v>-161047</v>
      </c>
      <c r="U37" s="395"/>
    </row>
    <row r="38" spans="1:21">
      <c r="A38" s="71"/>
      <c r="B38" s="56" t="s">
        <v>37</v>
      </c>
      <c r="C38" s="56"/>
      <c r="D38" s="26">
        <v>-23053</v>
      </c>
      <c r="E38" s="88">
        <v>-48531</v>
      </c>
      <c r="F38" s="26">
        <v>-72089</v>
      </c>
      <c r="G38" s="36">
        <v>-100320</v>
      </c>
      <c r="H38" s="26">
        <v>-23620</v>
      </c>
      <c r="I38" s="24">
        <v>-48242</v>
      </c>
      <c r="J38" s="26">
        <v>-68953</v>
      </c>
      <c r="K38" s="36">
        <v>-101918</v>
      </c>
      <c r="L38" s="26">
        <v>-23337</v>
      </c>
      <c r="M38" s="24">
        <v>-46400</v>
      </c>
      <c r="N38" s="26">
        <v>-67917</v>
      </c>
      <c r="O38" s="36">
        <v>-93884</v>
      </c>
      <c r="P38" s="26">
        <v>-22177</v>
      </c>
      <c r="Q38" s="24">
        <v>-43659</v>
      </c>
      <c r="R38" s="26">
        <v>-64347</v>
      </c>
      <c r="S38" s="24">
        <v>-91823</v>
      </c>
      <c r="U38" s="395"/>
    </row>
    <row r="39" spans="1:21">
      <c r="A39" s="71"/>
      <c r="B39" s="56" t="s">
        <v>38</v>
      </c>
      <c r="C39" s="56"/>
      <c r="D39" s="26">
        <v>-27953</v>
      </c>
      <c r="E39" s="88">
        <v>-55637</v>
      </c>
      <c r="F39" s="26">
        <v>-79184</v>
      </c>
      <c r="G39" s="36">
        <v>-106120</v>
      </c>
      <c r="H39" s="26">
        <v>-24786</v>
      </c>
      <c r="I39" s="24">
        <v>-50961</v>
      </c>
      <c r="J39" s="26">
        <v>-76337</v>
      </c>
      <c r="K39" s="36">
        <v>-101920</v>
      </c>
      <c r="L39" s="26">
        <v>-24140</v>
      </c>
      <c r="M39" s="24">
        <v>-49425</v>
      </c>
      <c r="N39" s="26">
        <v>-74228</v>
      </c>
      <c r="O39" s="36">
        <v>-100872</v>
      </c>
      <c r="P39" s="26">
        <v>-23994</v>
      </c>
      <c r="Q39" s="24">
        <v>-48018</v>
      </c>
      <c r="R39" s="26">
        <v>-72061</v>
      </c>
      <c r="S39" s="24">
        <v>-132915</v>
      </c>
      <c r="U39" s="395"/>
    </row>
    <row r="40" spans="1:21">
      <c r="A40" s="71"/>
      <c r="B40" s="56" t="s">
        <v>39</v>
      </c>
      <c r="C40" s="56"/>
      <c r="D40" s="26">
        <v>0</v>
      </c>
      <c r="E40" s="88">
        <v>0</v>
      </c>
      <c r="F40" s="26">
        <v>0</v>
      </c>
      <c r="G40" s="36">
        <v>0</v>
      </c>
      <c r="H40" s="26">
        <v>0</v>
      </c>
      <c r="I40" s="24">
        <v>0</v>
      </c>
      <c r="J40" s="26">
        <v>0</v>
      </c>
      <c r="K40" s="36">
        <v>0</v>
      </c>
      <c r="L40" s="26">
        <v>0</v>
      </c>
      <c r="M40" s="24">
        <v>0</v>
      </c>
      <c r="N40" s="26">
        <v>0</v>
      </c>
      <c r="O40" s="36">
        <f>+'[1]P&amp;L'!O39</f>
        <v>-26970</v>
      </c>
      <c r="P40" s="26">
        <v>-6341</v>
      </c>
      <c r="Q40" s="24">
        <v>-12686</v>
      </c>
      <c r="R40" s="26">
        <v>-19006</v>
      </c>
      <c r="S40" s="24">
        <v>-25350</v>
      </c>
      <c r="U40" s="395"/>
    </row>
    <row r="41" spans="1:21">
      <c r="A41" s="81"/>
      <c r="B41" s="57" t="s">
        <v>40</v>
      </c>
      <c r="C41" s="82"/>
      <c r="D41" s="84">
        <v>-30877</v>
      </c>
      <c r="E41" s="89">
        <v>-64783</v>
      </c>
      <c r="F41" s="84">
        <v>-98156</v>
      </c>
      <c r="G41" s="46">
        <v>-136800</v>
      </c>
      <c r="H41" s="43">
        <v>-32413</v>
      </c>
      <c r="I41" s="44">
        <v>-64905</v>
      </c>
      <c r="J41" s="43">
        <v>-95306</v>
      </c>
      <c r="K41" s="46">
        <v>-132442</v>
      </c>
      <c r="L41" s="43">
        <v>-29911</v>
      </c>
      <c r="M41" s="90">
        <v>-59116</v>
      </c>
      <c r="N41" s="43">
        <f>-29911-29205-28457</f>
        <v>-87573</v>
      </c>
      <c r="O41" s="46">
        <f>+N41-34207</f>
        <v>-121780</v>
      </c>
      <c r="P41" s="43">
        <f>-28099</f>
        <v>-28099</v>
      </c>
      <c r="Q41" s="44">
        <v>-65566</v>
      </c>
      <c r="R41" s="43">
        <v>-98358</v>
      </c>
      <c r="S41" s="44">
        <v>-129707</v>
      </c>
      <c r="U41" s="395"/>
    </row>
    <row r="42" spans="1:21">
      <c r="A42" s="71"/>
      <c r="B42" s="56"/>
      <c r="C42" s="56"/>
      <c r="D42" s="26"/>
      <c r="E42" s="24"/>
      <c r="F42" s="35"/>
      <c r="G42" s="36"/>
      <c r="H42" s="26"/>
      <c r="I42" s="24"/>
      <c r="J42" s="26"/>
      <c r="K42" s="36"/>
      <c r="L42" s="26"/>
      <c r="M42" s="24"/>
      <c r="N42" s="26"/>
      <c r="O42" s="36"/>
      <c r="P42" s="26"/>
      <c r="Q42" s="24"/>
      <c r="R42" s="26"/>
      <c r="S42" s="24"/>
      <c r="U42" s="395"/>
    </row>
    <row r="43" spans="1:21">
      <c r="A43" s="66"/>
      <c r="B43" s="58" t="s">
        <v>41</v>
      </c>
      <c r="C43" s="56"/>
      <c r="D43" s="62">
        <f t="shared" ref="D43:L43" si="5">+SUM(D37:D41)</f>
        <v>-121658</v>
      </c>
      <c r="E43" s="63">
        <f t="shared" si="5"/>
        <v>-247055</v>
      </c>
      <c r="F43" s="396">
        <f t="shared" si="5"/>
        <v>-368170</v>
      </c>
      <c r="G43" s="64">
        <f t="shared" si="5"/>
        <v>-510798</v>
      </c>
      <c r="H43" s="62">
        <f t="shared" si="5"/>
        <v>-119625</v>
      </c>
      <c r="I43" s="63">
        <f t="shared" si="5"/>
        <v>-240371</v>
      </c>
      <c r="J43" s="62">
        <f t="shared" si="5"/>
        <v>-354692</v>
      </c>
      <c r="K43" s="64">
        <f t="shared" si="5"/>
        <v>-496856</v>
      </c>
      <c r="L43" s="62">
        <f t="shared" si="5"/>
        <v>-114056</v>
      </c>
      <c r="M43" s="63">
        <f t="shared" ref="M43:S43" si="6">+SUM(M37:M41)</f>
        <v>-228394</v>
      </c>
      <c r="N43" s="62">
        <f t="shared" si="6"/>
        <v>-342255</v>
      </c>
      <c r="O43" s="64">
        <f t="shared" si="6"/>
        <v>-500933</v>
      </c>
      <c r="P43" s="62">
        <f t="shared" si="6"/>
        <v>-115382</v>
      </c>
      <c r="Q43" s="63">
        <f t="shared" si="6"/>
        <v>-239560</v>
      </c>
      <c r="R43" s="62">
        <f t="shared" si="6"/>
        <v>-364924</v>
      </c>
      <c r="S43" s="63">
        <f t="shared" si="6"/>
        <v>-540842</v>
      </c>
      <c r="T43" s="6"/>
      <c r="U43" s="395"/>
    </row>
    <row r="44" spans="1:21">
      <c r="A44" s="66"/>
      <c r="B44" s="58"/>
      <c r="C44" s="56"/>
      <c r="D44" s="62"/>
      <c r="E44" s="63"/>
      <c r="F44" s="396"/>
      <c r="G44" s="64"/>
      <c r="H44" s="62"/>
      <c r="I44" s="63"/>
      <c r="J44" s="62"/>
      <c r="K44" s="64"/>
      <c r="L44" s="62"/>
      <c r="M44" s="63"/>
      <c r="N44" s="62"/>
      <c r="O44" s="64"/>
      <c r="P44" s="62"/>
      <c r="Q44" s="91"/>
      <c r="R44" s="62"/>
      <c r="S44" s="91"/>
      <c r="U44" s="395"/>
    </row>
    <row r="45" spans="1:21">
      <c r="A45" s="66"/>
      <c r="B45" s="58" t="s">
        <v>42</v>
      </c>
      <c r="C45" s="56"/>
      <c r="D45" s="62"/>
      <c r="E45" s="63"/>
      <c r="F45" s="396"/>
      <c r="G45" s="64"/>
      <c r="H45" s="62"/>
      <c r="I45" s="63"/>
      <c r="J45" s="62"/>
      <c r="K45" s="64"/>
      <c r="L45" s="62">
        <v>208</v>
      </c>
      <c r="M45" s="63">
        <v>641</v>
      </c>
      <c r="N45" s="62">
        <v>2367</v>
      </c>
      <c r="O45" s="64">
        <v>3448</v>
      </c>
      <c r="P45" s="62">
        <v>2127</v>
      </c>
      <c r="Q45" s="63">
        <v>3272</v>
      </c>
      <c r="R45" s="62">
        <v>4069</v>
      </c>
      <c r="S45" s="63">
        <v>6392</v>
      </c>
      <c r="U45" s="395"/>
    </row>
    <row r="46" spans="1:21">
      <c r="A46" s="92"/>
      <c r="B46" s="57"/>
      <c r="C46" s="57"/>
      <c r="D46" s="43"/>
      <c r="E46" s="44"/>
      <c r="F46" s="45"/>
      <c r="G46" s="46"/>
      <c r="H46" s="43"/>
      <c r="I46" s="44"/>
      <c r="J46" s="43"/>
      <c r="K46" s="46"/>
      <c r="L46" s="43"/>
      <c r="M46" s="44"/>
      <c r="N46" s="43"/>
      <c r="O46" s="46"/>
      <c r="P46" s="43"/>
      <c r="Q46" s="93"/>
      <c r="R46" s="43"/>
      <c r="S46" s="93"/>
      <c r="U46" s="395"/>
    </row>
    <row r="47" spans="1:21" s="55" customFormat="1">
      <c r="A47" s="66" t="s">
        <v>43</v>
      </c>
      <c r="B47" s="56"/>
      <c r="C47" s="56"/>
      <c r="D47" s="94">
        <f t="shared" ref="D47:J47" si="7">+D30+D43+D45</f>
        <v>40982</v>
      </c>
      <c r="E47" s="67">
        <f t="shared" si="7"/>
        <v>88701</v>
      </c>
      <c r="F47" s="68">
        <f t="shared" si="7"/>
        <v>134664</v>
      </c>
      <c r="G47" s="69">
        <f t="shared" si="7"/>
        <v>162258</v>
      </c>
      <c r="H47" s="94">
        <f t="shared" si="7"/>
        <v>39784</v>
      </c>
      <c r="I47" s="67">
        <f t="shared" si="7"/>
        <v>80133</v>
      </c>
      <c r="J47" s="94">
        <f t="shared" si="7"/>
        <v>125922</v>
      </c>
      <c r="K47" s="69">
        <f>+K30+K43+K45</f>
        <v>147133</v>
      </c>
      <c r="L47" s="94">
        <f>+L30+L43+L45</f>
        <v>33526</v>
      </c>
      <c r="M47" s="67">
        <f t="shared" ref="M47:S47" si="8">+M30+M43+M45</f>
        <v>70081</v>
      </c>
      <c r="N47" s="94">
        <f t="shared" si="8"/>
        <v>112714</v>
      </c>
      <c r="O47" s="69">
        <f t="shared" si="8"/>
        <v>112094</v>
      </c>
      <c r="P47" s="94">
        <f t="shared" si="8"/>
        <v>29252</v>
      </c>
      <c r="Q47" s="63">
        <f t="shared" si="8"/>
        <v>49785</v>
      </c>
      <c r="R47" s="94">
        <f t="shared" si="8"/>
        <v>77338</v>
      </c>
      <c r="S47" s="63">
        <f t="shared" si="8"/>
        <v>63167</v>
      </c>
      <c r="U47" s="395"/>
    </row>
    <row r="48" spans="1:21">
      <c r="A48" s="70"/>
      <c r="B48" s="56"/>
      <c r="C48" s="56"/>
      <c r="D48" s="38"/>
      <c r="E48" s="24"/>
      <c r="F48" s="35"/>
      <c r="G48" s="36"/>
      <c r="H48" s="38"/>
      <c r="I48" s="24"/>
      <c r="J48" s="38"/>
      <c r="K48" s="36"/>
      <c r="L48" s="38"/>
      <c r="M48" s="24"/>
      <c r="N48" s="38"/>
      <c r="O48" s="36"/>
      <c r="P48" s="38"/>
      <c r="Q48" s="24"/>
      <c r="R48" s="38"/>
      <c r="S48" s="24"/>
      <c r="U48" s="395"/>
    </row>
    <row r="49" spans="1:21">
      <c r="A49" s="71"/>
      <c r="B49" s="56" t="s">
        <v>44</v>
      </c>
      <c r="C49" s="95"/>
      <c r="D49" s="38">
        <v>-7980</v>
      </c>
      <c r="E49" s="24">
        <v>-12461</v>
      </c>
      <c r="F49" s="35">
        <v>-20696</v>
      </c>
      <c r="G49" s="36">
        <v>-30308</v>
      </c>
      <c r="H49" s="38">
        <v>-9742</v>
      </c>
      <c r="I49" s="24">
        <v>-15262</v>
      </c>
      <c r="J49" s="38">
        <v>-25671</v>
      </c>
      <c r="K49" s="36">
        <v>-32813</v>
      </c>
      <c r="L49" s="38">
        <v>-8503</v>
      </c>
      <c r="M49" s="24">
        <v>-14286</v>
      </c>
      <c r="N49" s="38">
        <v>-21481</v>
      </c>
      <c r="O49" s="36">
        <v>-28113</v>
      </c>
      <c r="P49" s="38">
        <v>-8440</v>
      </c>
      <c r="Q49" s="24">
        <v>-16491</v>
      </c>
      <c r="R49" s="38">
        <v>-20678</v>
      </c>
      <c r="S49" s="24">
        <v>-32462</v>
      </c>
      <c r="U49" s="395"/>
    </row>
    <row r="50" spans="1:21">
      <c r="A50" s="71"/>
      <c r="B50" s="56"/>
      <c r="C50" s="56"/>
      <c r="D50" s="38"/>
      <c r="E50" s="24"/>
      <c r="F50" s="35"/>
      <c r="G50" s="36"/>
      <c r="H50" s="38"/>
      <c r="I50" s="24"/>
      <c r="J50" s="38"/>
      <c r="K50" s="36"/>
      <c r="L50" s="38"/>
      <c r="M50" s="24"/>
      <c r="N50" s="38"/>
      <c r="O50" s="36"/>
      <c r="P50" s="38"/>
      <c r="Q50" s="24"/>
      <c r="R50" s="38"/>
      <c r="S50" s="24"/>
      <c r="U50" s="395"/>
    </row>
    <row r="51" spans="1:21">
      <c r="A51" s="81"/>
      <c r="B51" s="57" t="s">
        <v>45</v>
      </c>
      <c r="C51" s="82"/>
      <c r="D51" s="43">
        <v>12</v>
      </c>
      <c r="E51" s="44">
        <v>545</v>
      </c>
      <c r="F51" s="45">
        <v>717</v>
      </c>
      <c r="G51" s="46">
        <v>1341</v>
      </c>
      <c r="H51" s="43">
        <v>-176</v>
      </c>
      <c r="I51" s="44">
        <v>-141</v>
      </c>
      <c r="J51" s="43">
        <v>-116</v>
      </c>
      <c r="K51" s="46">
        <v>-109</v>
      </c>
      <c r="L51" s="43">
        <v>-9</v>
      </c>
      <c r="M51" s="44">
        <v>-18</v>
      </c>
      <c r="N51" s="43">
        <v>-20</v>
      </c>
      <c r="O51" s="46">
        <v>-27</v>
      </c>
      <c r="P51" s="43">
        <v>-1</v>
      </c>
      <c r="Q51" s="44">
        <v>-1</v>
      </c>
      <c r="R51" s="43">
        <v>4</v>
      </c>
      <c r="S51" s="44">
        <v>12</v>
      </c>
      <c r="U51" s="395"/>
    </row>
    <row r="52" spans="1:21">
      <c r="A52" s="70"/>
      <c r="B52" s="56"/>
      <c r="C52" s="56"/>
      <c r="D52" s="38"/>
      <c r="E52" s="24"/>
      <c r="F52" s="35"/>
      <c r="G52" s="36"/>
      <c r="H52" s="38"/>
      <c r="I52" s="24"/>
      <c r="J52" s="38"/>
      <c r="K52" s="36"/>
      <c r="L52" s="38"/>
      <c r="M52" s="24"/>
      <c r="N52" s="38"/>
      <c r="O52" s="36"/>
      <c r="P52" s="38"/>
      <c r="Q52" s="24"/>
      <c r="R52" s="38"/>
      <c r="S52" s="24"/>
      <c r="U52" s="395"/>
    </row>
    <row r="53" spans="1:21">
      <c r="A53" s="66" t="s">
        <v>46</v>
      </c>
      <c r="B53" s="56"/>
      <c r="C53" s="56"/>
      <c r="D53" s="54">
        <f t="shared" ref="D53:S53" si="9">+D47+D49+D51</f>
        <v>33014</v>
      </c>
      <c r="E53" s="59">
        <f t="shared" si="9"/>
        <v>76785</v>
      </c>
      <c r="F53" s="60">
        <f t="shared" si="9"/>
        <v>114685</v>
      </c>
      <c r="G53" s="61">
        <f t="shared" si="9"/>
        <v>133291</v>
      </c>
      <c r="H53" s="54">
        <f t="shared" si="9"/>
        <v>29866</v>
      </c>
      <c r="I53" s="59">
        <f t="shared" si="9"/>
        <v>64730</v>
      </c>
      <c r="J53" s="54">
        <f t="shared" si="9"/>
        <v>100135</v>
      </c>
      <c r="K53" s="61">
        <f t="shared" si="9"/>
        <v>114211</v>
      </c>
      <c r="L53" s="54">
        <f t="shared" si="9"/>
        <v>25014</v>
      </c>
      <c r="M53" s="59">
        <f t="shared" si="9"/>
        <v>55777</v>
      </c>
      <c r="N53" s="54">
        <f t="shared" si="9"/>
        <v>91213</v>
      </c>
      <c r="O53" s="61">
        <f t="shared" si="9"/>
        <v>83954</v>
      </c>
      <c r="P53" s="54">
        <f t="shared" si="9"/>
        <v>20811</v>
      </c>
      <c r="Q53" s="59">
        <f t="shared" si="9"/>
        <v>33293</v>
      </c>
      <c r="R53" s="54">
        <f t="shared" si="9"/>
        <v>56664</v>
      </c>
      <c r="S53" s="59">
        <f t="shared" si="9"/>
        <v>30717</v>
      </c>
      <c r="U53" s="395"/>
    </row>
    <row r="54" spans="1:21">
      <c r="A54" s="70"/>
      <c r="B54" s="56"/>
      <c r="C54" s="56"/>
      <c r="D54" s="38"/>
      <c r="E54" s="24"/>
      <c r="F54" s="35"/>
      <c r="G54" s="36"/>
      <c r="H54" s="38"/>
      <c r="I54" s="24"/>
      <c r="J54" s="38"/>
      <c r="K54" s="36"/>
      <c r="L54" s="38"/>
      <c r="M54" s="24"/>
      <c r="N54" s="38"/>
      <c r="O54" s="36"/>
      <c r="P54" s="38"/>
      <c r="Q54" s="24"/>
      <c r="R54" s="38"/>
      <c r="S54" s="24"/>
      <c r="U54" s="395"/>
    </row>
    <row r="55" spans="1:21">
      <c r="A55" s="81"/>
      <c r="B55" s="57" t="s">
        <v>47</v>
      </c>
      <c r="C55" s="82"/>
      <c r="D55" s="43">
        <v>-7426</v>
      </c>
      <c r="E55" s="44">
        <v>-16885</v>
      </c>
      <c r="F55" s="45">
        <v>-24020</v>
      </c>
      <c r="G55" s="46">
        <v>-27698</v>
      </c>
      <c r="H55" s="43">
        <v>-5463</v>
      </c>
      <c r="I55" s="44">
        <v>-11430</v>
      </c>
      <c r="J55" s="43">
        <v>-19684</v>
      </c>
      <c r="K55" s="46">
        <v>-20958</v>
      </c>
      <c r="L55" s="43">
        <v>-5750</v>
      </c>
      <c r="M55" s="44">
        <v>-16902</v>
      </c>
      <c r="N55" s="43">
        <v>-23554</v>
      </c>
      <c r="O55" s="46">
        <v>-6583</v>
      </c>
      <c r="P55" s="43">
        <v>-2944</v>
      </c>
      <c r="Q55" s="44">
        <v>-8100</v>
      </c>
      <c r="R55" s="43">
        <v>-14810</v>
      </c>
      <c r="S55" s="44">
        <v>-27538</v>
      </c>
      <c r="U55" s="395"/>
    </row>
    <row r="56" spans="1:21">
      <c r="A56" s="70"/>
      <c r="B56" s="56"/>
      <c r="C56" s="56"/>
      <c r="D56" s="38"/>
      <c r="E56" s="24"/>
      <c r="F56" s="35"/>
      <c r="G56" s="36"/>
      <c r="H56" s="38"/>
      <c r="I56" s="24"/>
      <c r="J56" s="38"/>
      <c r="K56" s="36"/>
      <c r="L56" s="38"/>
      <c r="M56" s="24"/>
      <c r="N56" s="38"/>
      <c r="O56" s="36"/>
      <c r="P56" s="38"/>
      <c r="Q56" s="24"/>
      <c r="R56" s="38"/>
      <c r="S56" s="24"/>
      <c r="U56" s="395"/>
    </row>
    <row r="57" spans="1:21" s="55" customFormat="1">
      <c r="A57" s="66" t="s">
        <v>48</v>
      </c>
      <c r="B57" s="58"/>
      <c r="C57" s="58"/>
      <c r="D57" s="94">
        <f t="shared" ref="D57:Q57" si="10">+D53+D55</f>
        <v>25588</v>
      </c>
      <c r="E57" s="52">
        <f t="shared" si="10"/>
        <v>59900</v>
      </c>
      <c r="F57" s="51">
        <f t="shared" si="10"/>
        <v>90665</v>
      </c>
      <c r="G57" s="53">
        <f t="shared" si="10"/>
        <v>105593</v>
      </c>
      <c r="H57" s="94">
        <f t="shared" si="10"/>
        <v>24403</v>
      </c>
      <c r="I57" s="52">
        <f t="shared" si="10"/>
        <v>53300</v>
      </c>
      <c r="J57" s="94">
        <f t="shared" si="10"/>
        <v>80451</v>
      </c>
      <c r="K57" s="53">
        <f t="shared" si="10"/>
        <v>93253</v>
      </c>
      <c r="L57" s="94">
        <f t="shared" si="10"/>
        <v>19264</v>
      </c>
      <c r="M57" s="52">
        <f t="shared" si="10"/>
        <v>38875</v>
      </c>
      <c r="N57" s="94">
        <f t="shared" si="10"/>
        <v>67659</v>
      </c>
      <c r="O57" s="53">
        <f t="shared" si="10"/>
        <v>77371</v>
      </c>
      <c r="P57" s="94">
        <f t="shared" si="10"/>
        <v>17867</v>
      </c>
      <c r="Q57" s="63">
        <f t="shared" si="10"/>
        <v>25193</v>
      </c>
      <c r="R57" s="94">
        <f>+R55+R53</f>
        <v>41854</v>
      </c>
      <c r="S57" s="63">
        <f>+S55+S53</f>
        <v>3179</v>
      </c>
      <c r="U57" s="395"/>
    </row>
    <row r="58" spans="1:21" ht="5.25" customHeight="1">
      <c r="A58" s="70"/>
      <c r="B58" s="56"/>
      <c r="C58" s="56"/>
      <c r="D58" s="38"/>
      <c r="E58" s="33"/>
      <c r="F58" s="48"/>
      <c r="G58" s="34"/>
      <c r="H58" s="38"/>
      <c r="I58" s="33"/>
      <c r="J58" s="38"/>
      <c r="K58" s="34"/>
      <c r="L58" s="38"/>
      <c r="M58" s="33"/>
      <c r="N58" s="38"/>
      <c r="O58" s="34"/>
      <c r="P58" s="38"/>
      <c r="Q58" s="24"/>
      <c r="R58" s="38"/>
      <c r="S58" s="24"/>
      <c r="U58" s="395"/>
    </row>
    <row r="59" spans="1:21">
      <c r="A59" s="70"/>
      <c r="B59" s="56"/>
      <c r="C59" s="56"/>
      <c r="D59" s="38"/>
      <c r="E59" s="33"/>
      <c r="F59" s="48"/>
      <c r="G59" s="34"/>
      <c r="H59" s="38"/>
      <c r="I59" s="33"/>
      <c r="J59" s="38"/>
      <c r="K59" s="34"/>
      <c r="L59" s="38"/>
      <c r="M59" s="33"/>
      <c r="N59" s="38"/>
      <c r="O59" s="34"/>
      <c r="P59" s="38"/>
      <c r="Q59" s="24"/>
      <c r="R59" s="38"/>
      <c r="S59" s="24"/>
      <c r="U59" s="395"/>
    </row>
    <row r="60" spans="1:21" s="55" customFormat="1">
      <c r="A60" s="66" t="s">
        <v>49</v>
      </c>
      <c r="B60" s="58"/>
      <c r="C60" s="58"/>
      <c r="D60" s="94">
        <v>22172</v>
      </c>
      <c r="E60" s="67">
        <v>53669</v>
      </c>
      <c r="F60" s="68">
        <v>80381</v>
      </c>
      <c r="G60" s="69">
        <v>93008</v>
      </c>
      <c r="H60" s="94">
        <v>21540</v>
      </c>
      <c r="I60" s="67">
        <v>44672</v>
      </c>
      <c r="J60" s="94">
        <v>67435</v>
      </c>
      <c r="K60" s="69">
        <v>77618</v>
      </c>
      <c r="L60" s="94">
        <v>16446</v>
      </c>
      <c r="M60" s="67">
        <v>32389</v>
      </c>
      <c r="N60" s="94">
        <v>56895</v>
      </c>
      <c r="O60" s="69">
        <v>64378</v>
      </c>
      <c r="P60" s="94">
        <v>15167</v>
      </c>
      <c r="Q60" s="63">
        <v>19529</v>
      </c>
      <c r="R60" s="94">
        <v>32866</v>
      </c>
      <c r="S60" s="63">
        <v>-7457</v>
      </c>
      <c r="U60" s="395"/>
    </row>
    <row r="61" spans="1:21">
      <c r="A61" s="70" t="s">
        <v>50</v>
      </c>
      <c r="B61" s="95"/>
      <c r="C61" s="56"/>
      <c r="D61" s="43">
        <v>3416</v>
      </c>
      <c r="E61" s="44">
        <v>6231</v>
      </c>
      <c r="F61" s="45">
        <v>10284</v>
      </c>
      <c r="G61" s="46">
        <v>12585</v>
      </c>
      <c r="H61" s="43">
        <v>2863</v>
      </c>
      <c r="I61" s="44">
        <v>8628</v>
      </c>
      <c r="J61" s="43">
        <v>13016</v>
      </c>
      <c r="K61" s="46">
        <v>15635</v>
      </c>
      <c r="L61" s="43">
        <v>2818</v>
      </c>
      <c r="M61" s="44">
        <v>6486</v>
      </c>
      <c r="N61" s="43">
        <v>10764</v>
      </c>
      <c r="O61" s="46">
        <v>12993</v>
      </c>
      <c r="P61" s="43">
        <v>2700</v>
      </c>
      <c r="Q61" s="44">
        <v>5664</v>
      </c>
      <c r="R61" s="43">
        <v>8988</v>
      </c>
      <c r="S61" s="44">
        <v>10636</v>
      </c>
      <c r="U61" s="395"/>
    </row>
    <row r="62" spans="1:21" ht="13.5" thickBot="1">
      <c r="A62" s="96"/>
      <c r="B62" s="97"/>
      <c r="C62" s="98"/>
      <c r="D62" s="99">
        <f t="shared" ref="D62:L62" si="11">+D60+D61</f>
        <v>25588</v>
      </c>
      <c r="E62" s="100">
        <f t="shared" si="11"/>
        <v>59900</v>
      </c>
      <c r="F62" s="101">
        <f t="shared" si="11"/>
        <v>90665</v>
      </c>
      <c r="G62" s="102">
        <f t="shared" si="11"/>
        <v>105593</v>
      </c>
      <c r="H62" s="99">
        <f t="shared" si="11"/>
        <v>24403</v>
      </c>
      <c r="I62" s="100">
        <f t="shared" si="11"/>
        <v>53300</v>
      </c>
      <c r="J62" s="99">
        <f t="shared" si="11"/>
        <v>80451</v>
      </c>
      <c r="K62" s="102">
        <f t="shared" si="11"/>
        <v>93253</v>
      </c>
      <c r="L62" s="99">
        <f t="shared" si="11"/>
        <v>19264</v>
      </c>
      <c r="M62" s="100">
        <f>+M60+M61</f>
        <v>38875</v>
      </c>
      <c r="N62" s="99">
        <f>+N60+N61</f>
        <v>67659</v>
      </c>
      <c r="O62" s="102">
        <f>SUM(O60:O61)</f>
        <v>77371</v>
      </c>
      <c r="P62" s="99">
        <f>+P60+P61</f>
        <v>17867</v>
      </c>
      <c r="Q62" s="103">
        <f>+Q60+Q61</f>
        <v>25193</v>
      </c>
      <c r="R62" s="99">
        <f>SUM(R60:R61)</f>
        <v>41854</v>
      </c>
      <c r="S62" s="103">
        <f>SUM(S60:S61)</f>
        <v>3179</v>
      </c>
      <c r="U62" s="395"/>
    </row>
    <row r="63" spans="1:21" ht="13.5" thickTop="1">
      <c r="A63" s="104"/>
      <c r="B63" s="19"/>
      <c r="C63" s="7"/>
      <c r="D63" s="38"/>
      <c r="E63" s="33"/>
      <c r="F63" s="48"/>
      <c r="G63" s="34"/>
      <c r="H63" s="38"/>
      <c r="I63" s="33"/>
      <c r="J63" s="38"/>
      <c r="K63" s="34"/>
      <c r="L63" s="38"/>
      <c r="M63" s="33"/>
      <c r="N63" s="38"/>
      <c r="O63" s="34"/>
      <c r="P63" s="38"/>
      <c r="Q63" s="24"/>
      <c r="R63" s="38"/>
      <c r="S63" s="24"/>
      <c r="U63" s="395"/>
    </row>
    <row r="64" spans="1:21">
      <c r="A64" s="104" t="s">
        <v>51</v>
      </c>
      <c r="B64" s="19"/>
      <c r="C64" s="7"/>
      <c r="D64" s="38"/>
      <c r="E64" s="33"/>
      <c r="F64" s="48"/>
      <c r="G64" s="34"/>
      <c r="H64" s="38"/>
      <c r="I64" s="107"/>
      <c r="J64" s="105"/>
      <c r="K64" s="106"/>
      <c r="L64" s="105">
        <v>15.79</v>
      </c>
      <c r="M64" s="107">
        <v>31.11</v>
      </c>
      <c r="N64" s="105">
        <v>54.64</v>
      </c>
      <c r="O64" s="106">
        <v>61.83</v>
      </c>
      <c r="P64" s="105">
        <v>14.55</v>
      </c>
      <c r="Q64" s="108">
        <v>18.739999999999998</v>
      </c>
      <c r="R64" s="105">
        <v>31.53</v>
      </c>
      <c r="S64" s="108">
        <v>-7.15</v>
      </c>
      <c r="U64" s="395"/>
    </row>
    <row r="65" spans="1:21">
      <c r="A65" s="104"/>
      <c r="B65" s="19"/>
      <c r="C65" s="7"/>
      <c r="D65" s="38"/>
      <c r="E65" s="33"/>
      <c r="F65" s="48"/>
      <c r="G65" s="34"/>
      <c r="H65" s="38"/>
      <c r="I65" s="33"/>
      <c r="J65" s="38"/>
      <c r="K65" s="34"/>
      <c r="L65" s="38"/>
      <c r="M65" s="33"/>
      <c r="N65" s="38"/>
      <c r="O65" s="34"/>
      <c r="P65" s="38"/>
      <c r="Q65" s="24"/>
      <c r="R65" s="38"/>
      <c r="S65" s="24"/>
      <c r="U65" s="395"/>
    </row>
    <row r="66" spans="1:21">
      <c r="A66" s="109" t="s">
        <v>2</v>
      </c>
      <c r="B66" s="110"/>
      <c r="C66" s="111"/>
      <c r="D66" s="35">
        <f>+D47-D39</f>
        <v>68935</v>
      </c>
      <c r="E66" s="24">
        <f>+E47-E39</f>
        <v>144338</v>
      </c>
      <c r="F66" s="35">
        <f>+F47-F39</f>
        <v>213848</v>
      </c>
      <c r="G66" s="36">
        <f>+G47-G39</f>
        <v>268378</v>
      </c>
      <c r="H66" s="35">
        <f t="shared" ref="H66:N66" si="12">+H47-H39</f>
        <v>64570</v>
      </c>
      <c r="I66" s="24">
        <f t="shared" si="12"/>
        <v>131094</v>
      </c>
      <c r="J66" s="35">
        <f t="shared" si="12"/>
        <v>202259</v>
      </c>
      <c r="K66" s="36">
        <f t="shared" si="12"/>
        <v>249053</v>
      </c>
      <c r="L66" s="35">
        <f t="shared" si="12"/>
        <v>57666</v>
      </c>
      <c r="M66" s="24">
        <f t="shared" si="12"/>
        <v>119506</v>
      </c>
      <c r="N66" s="35">
        <f t="shared" si="12"/>
        <v>186942</v>
      </c>
      <c r="O66" s="36">
        <f>+O47-O39</f>
        <v>212966</v>
      </c>
      <c r="P66" s="35">
        <f>+P47-P39</f>
        <v>53246</v>
      </c>
      <c r="Q66" s="24">
        <f>+Q47-Q39</f>
        <v>97803</v>
      </c>
      <c r="R66" s="35">
        <f>+R47-R39</f>
        <v>149399</v>
      </c>
      <c r="S66" s="24">
        <f>+S47-S39</f>
        <v>196082</v>
      </c>
      <c r="U66" s="395"/>
    </row>
    <row r="67" spans="1:21">
      <c r="A67" s="112" t="s">
        <v>3</v>
      </c>
      <c r="B67" s="113"/>
      <c r="C67" s="15"/>
      <c r="D67" s="114">
        <f t="shared" ref="D67:P67" si="13">+D66/D30</f>
        <v>0.4238502213477619</v>
      </c>
      <c r="E67" s="115">
        <f t="shared" si="13"/>
        <v>0.42988956265859729</v>
      </c>
      <c r="F67" s="114">
        <f t="shared" si="13"/>
        <v>0.42528548188865511</v>
      </c>
      <c r="G67" s="116">
        <f t="shared" si="13"/>
        <v>0.39874542385774736</v>
      </c>
      <c r="H67" s="114">
        <f t="shared" si="13"/>
        <v>0.40505868551963814</v>
      </c>
      <c r="I67" s="115">
        <f t="shared" si="13"/>
        <v>0.4090245363552405</v>
      </c>
      <c r="J67" s="114">
        <f t="shared" si="13"/>
        <v>0.42083459907534942</v>
      </c>
      <c r="K67" s="116">
        <f t="shared" si="13"/>
        <v>0.38673486658933615</v>
      </c>
      <c r="L67" s="114">
        <f t="shared" si="13"/>
        <v>0.39129018687149703</v>
      </c>
      <c r="M67" s="115">
        <f t="shared" si="13"/>
        <v>0.40125036093931521</v>
      </c>
      <c r="N67" s="114">
        <f t="shared" si="13"/>
        <v>0.41303838692714573</v>
      </c>
      <c r="O67" s="116">
        <f>+O66/O30</f>
        <v>0.34936570977674758</v>
      </c>
      <c r="P67" s="114">
        <f t="shared" si="13"/>
        <v>0.37363778621401056</v>
      </c>
      <c r="Q67" s="117">
        <f>+Q66/Q30</f>
        <v>0.34188126806794072</v>
      </c>
      <c r="R67" s="114">
        <f>+R66/R30</f>
        <v>0.34094337426659027</v>
      </c>
      <c r="S67" s="117">
        <f>+S66/S30</f>
        <v>0.32810646283489259</v>
      </c>
      <c r="U67" s="395"/>
    </row>
    <row r="68" spans="1:21">
      <c r="A68" s="118"/>
      <c r="N68" s="20"/>
    </row>
    <row r="69" spans="1:21">
      <c r="A69" s="118"/>
      <c r="N69" s="20"/>
    </row>
    <row r="70" spans="1:21">
      <c r="A70" s="118"/>
      <c r="B70" s="118"/>
      <c r="C70" s="118"/>
      <c r="N70" s="20"/>
    </row>
    <row r="71" spans="1:21">
      <c r="C71" s="118"/>
      <c r="N71" s="20"/>
    </row>
    <row r="72" spans="1:21">
      <c r="C72" s="119"/>
      <c r="N72" s="20"/>
    </row>
    <row r="73" spans="1:21">
      <c r="C73" s="119"/>
      <c r="N73" s="20"/>
    </row>
    <row r="74" spans="1:21">
      <c r="C74" s="119"/>
      <c r="N74" s="20"/>
    </row>
    <row r="75" spans="1:21">
      <c r="C75" s="119"/>
      <c r="N75" s="20"/>
    </row>
    <row r="76" spans="1:21">
      <c r="C76" s="119"/>
      <c r="N76" s="20"/>
    </row>
    <row r="77" spans="1:21">
      <c r="C77" s="119"/>
      <c r="N77" s="20"/>
    </row>
    <row r="78" spans="1:21">
      <c r="C78" s="119"/>
      <c r="N78" s="20"/>
    </row>
    <row r="79" spans="1:21">
      <c r="C79" s="119"/>
      <c r="N79" s="20"/>
    </row>
    <row r="80" spans="1:21">
      <c r="C80" s="119"/>
      <c r="N80" s="20"/>
    </row>
    <row r="81" spans="3:14">
      <c r="C81" s="119"/>
      <c r="N81" s="20"/>
    </row>
    <row r="82" spans="3:14">
      <c r="C82" s="119"/>
      <c r="N82" s="20"/>
    </row>
    <row r="83" spans="3:14">
      <c r="C83" s="119"/>
      <c r="N83" s="20"/>
    </row>
    <row r="84" spans="3:14">
      <c r="C84" s="119"/>
      <c r="N84" s="20"/>
    </row>
    <row r="85" spans="3:14">
      <c r="C85" s="119"/>
      <c r="N85" s="20"/>
    </row>
    <row r="86" spans="3:14">
      <c r="C86" s="119"/>
      <c r="N86" s="20"/>
    </row>
    <row r="87" spans="3:14">
      <c r="C87" s="119"/>
      <c r="N87" s="20"/>
    </row>
    <row r="88" spans="3:14">
      <c r="C88" s="119"/>
      <c r="N88" s="20"/>
    </row>
    <row r="89" spans="3:14">
      <c r="C89" s="119"/>
      <c r="N89" s="20"/>
    </row>
    <row r="90" spans="3:14">
      <c r="C90" s="119"/>
      <c r="N90" s="20"/>
    </row>
    <row r="91" spans="3:14">
      <c r="C91" s="119"/>
      <c r="N91" s="20"/>
    </row>
    <row r="92" spans="3:14">
      <c r="C92" s="119"/>
      <c r="N92" s="20"/>
    </row>
    <row r="93" spans="3:14">
      <c r="C93" s="119"/>
      <c r="N93" s="20"/>
    </row>
    <row r="94" spans="3:14">
      <c r="C94" s="119"/>
      <c r="N94" s="20"/>
    </row>
    <row r="95" spans="3:14">
      <c r="C95" s="119"/>
      <c r="N95" s="20"/>
    </row>
    <row r="96" spans="3:14">
      <c r="C96" s="119"/>
      <c r="N96" s="20"/>
    </row>
    <row r="97" spans="3:14">
      <c r="C97" s="119"/>
      <c r="N97" s="20"/>
    </row>
    <row r="98" spans="3:14">
      <c r="C98" s="119"/>
      <c r="N98" s="20"/>
    </row>
    <row r="99" spans="3:14">
      <c r="C99" s="119"/>
      <c r="N99" s="20"/>
    </row>
    <row r="100" spans="3:14">
      <c r="C100" s="119"/>
      <c r="N100" s="20"/>
    </row>
    <row r="101" spans="3:14">
      <c r="C101" s="119"/>
      <c r="N101" s="20"/>
    </row>
    <row r="102" spans="3:14">
      <c r="C102" s="119"/>
      <c r="N102" s="20"/>
    </row>
    <row r="103" spans="3:14">
      <c r="C103" s="119"/>
      <c r="N103" s="20"/>
    </row>
    <row r="104" spans="3:14">
      <c r="C104" s="119"/>
      <c r="N104" s="20"/>
    </row>
    <row r="105" spans="3:14">
      <c r="C105" s="119"/>
      <c r="N105" s="20"/>
    </row>
    <row r="106" spans="3:14">
      <c r="C106" s="119"/>
      <c r="N106" s="20"/>
    </row>
    <row r="107" spans="3:14">
      <c r="C107" s="119"/>
      <c r="N107" s="20"/>
    </row>
    <row r="108" spans="3:14">
      <c r="C108" s="119"/>
      <c r="N108" s="20"/>
    </row>
    <row r="109" spans="3:14">
      <c r="C109" s="119"/>
      <c r="N109" s="20"/>
    </row>
    <row r="110" spans="3:14">
      <c r="C110" s="119"/>
      <c r="N110" s="20"/>
    </row>
    <row r="111" spans="3:14">
      <c r="C111" s="119"/>
      <c r="N111" s="20"/>
    </row>
    <row r="112" spans="3:14">
      <c r="C112" s="119"/>
      <c r="N112" s="20"/>
    </row>
    <row r="113" spans="3:14">
      <c r="C113" s="119"/>
      <c r="N113" s="20"/>
    </row>
    <row r="114" spans="3:14">
      <c r="C114" s="119"/>
      <c r="N114" s="20"/>
    </row>
    <row r="115" spans="3:14">
      <c r="C115" s="119"/>
      <c r="N115" s="20"/>
    </row>
    <row r="116" spans="3:14">
      <c r="C116" s="119"/>
      <c r="N116" s="20"/>
    </row>
    <row r="117" spans="3:14">
      <c r="C117" s="119"/>
      <c r="N117" s="20"/>
    </row>
    <row r="118" spans="3:14">
      <c r="C118" s="119"/>
      <c r="N118" s="20"/>
    </row>
    <row r="119" spans="3:14">
      <c r="C119" s="119"/>
      <c r="N119" s="20"/>
    </row>
    <row r="120" spans="3:14">
      <c r="C120" s="119"/>
      <c r="N120" s="20"/>
    </row>
    <row r="121" spans="3:14">
      <c r="C121" s="119"/>
      <c r="N121" s="20"/>
    </row>
  </sheetData>
  <pageMargins left="0.75" right="0.75" top="1" bottom="1" header="0.5" footer="0.5"/>
  <pageSetup paperSize="9" scale="51" orientation="landscape" r:id="rId1"/>
  <headerFooter alignWithMargins="0"/>
  <colBreaks count="1" manualBreakCount="1">
    <brk id="11" max="66" man="1"/>
  </colBreaks>
  <ignoredErrors>
    <ignoredError sqref="O17:R17" formulaRange="1"/>
    <ignoredError sqref="O26:O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U81"/>
  <sheetViews>
    <sheetView zoomScaleNormal="100" zoomScaleSheetLayoutView="50" workbookViewId="0">
      <pane xSplit="3" ySplit="4" topLeftCell="L29" activePane="bottomRight" state="frozen"/>
      <selection pane="topRight"/>
      <selection pane="bottomLeft"/>
      <selection pane="bottomRight" activeCell="U70" sqref="U70"/>
    </sheetView>
  </sheetViews>
  <sheetFormatPr defaultRowHeight="12.75"/>
  <cols>
    <col min="1" max="2" width="5.7109375" style="126" customWidth="1"/>
    <col min="3" max="3" width="41.7109375" style="126" bestFit="1" customWidth="1"/>
    <col min="4" max="13" width="12.7109375" style="126" customWidth="1"/>
    <col min="14" max="14" width="12.7109375" style="169" customWidth="1"/>
    <col min="15" max="16" width="12.7109375" style="126" customWidth="1"/>
    <col min="17" max="17" width="12.7109375" style="169" customWidth="1"/>
    <col min="18" max="19" width="12.7109375" style="126" customWidth="1"/>
    <col min="20" max="21" width="9.140625" style="527"/>
    <col min="22" max="16384" width="9.140625" style="126"/>
  </cols>
  <sheetData>
    <row r="1" spans="1:21" ht="15.75">
      <c r="A1" s="121" t="s">
        <v>4</v>
      </c>
      <c r="B1" s="122"/>
      <c r="C1" s="123"/>
      <c r="D1" s="124">
        <v>2008</v>
      </c>
      <c r="E1" s="124">
        <v>2008</v>
      </c>
      <c r="F1" s="124">
        <v>2008</v>
      </c>
      <c r="G1" s="125">
        <v>2008</v>
      </c>
      <c r="H1" s="124">
        <v>2009</v>
      </c>
      <c r="I1" s="124">
        <v>2009</v>
      </c>
      <c r="J1" s="124">
        <v>2009</v>
      </c>
      <c r="K1" s="125">
        <v>2009</v>
      </c>
      <c r="L1" s="124">
        <v>2010</v>
      </c>
      <c r="M1" s="124">
        <v>2010</v>
      </c>
      <c r="N1" s="124">
        <v>2010</v>
      </c>
      <c r="O1" s="125">
        <v>2010</v>
      </c>
      <c r="P1" s="124">
        <v>2011</v>
      </c>
      <c r="Q1" s="124">
        <v>2011</v>
      </c>
      <c r="R1" s="124">
        <v>2011</v>
      </c>
      <c r="S1" s="124">
        <v>2011</v>
      </c>
    </row>
    <row r="2" spans="1:21" ht="15.75">
      <c r="A2" s="127" t="s">
        <v>52</v>
      </c>
      <c r="B2" s="128"/>
      <c r="C2" s="128"/>
      <c r="D2" s="129" t="s">
        <v>9</v>
      </c>
      <c r="E2" s="130" t="s">
        <v>53</v>
      </c>
      <c r="F2" s="393" t="s">
        <v>228</v>
      </c>
      <c r="G2" s="131" t="s">
        <v>54</v>
      </c>
      <c r="H2" s="130" t="s">
        <v>55</v>
      </c>
      <c r="I2" s="130" t="s">
        <v>56</v>
      </c>
      <c r="J2" s="129" t="s">
        <v>57</v>
      </c>
      <c r="K2" s="131" t="s">
        <v>54</v>
      </c>
      <c r="L2" s="130" t="s">
        <v>55</v>
      </c>
      <c r="M2" s="130" t="s">
        <v>56</v>
      </c>
      <c r="N2" s="129" t="s">
        <v>11</v>
      </c>
      <c r="O2" s="131" t="s">
        <v>54</v>
      </c>
      <c r="P2" s="130" t="s">
        <v>55</v>
      </c>
      <c r="Q2" s="130" t="s">
        <v>56</v>
      </c>
      <c r="R2" s="129" t="s">
        <v>11</v>
      </c>
      <c r="S2" s="129" t="s">
        <v>227</v>
      </c>
    </row>
    <row r="3" spans="1:21">
      <c r="A3" s="132"/>
      <c r="B3" s="128"/>
      <c r="C3" s="128"/>
      <c r="D3" s="130"/>
      <c r="E3" s="130"/>
      <c r="F3" s="130"/>
      <c r="G3" s="133" t="s">
        <v>12</v>
      </c>
      <c r="H3" s="134" t="s">
        <v>12</v>
      </c>
      <c r="I3" s="135" t="s">
        <v>12</v>
      </c>
      <c r="J3" s="135" t="s">
        <v>12</v>
      </c>
      <c r="K3" s="133"/>
      <c r="L3" s="135" t="s">
        <v>12</v>
      </c>
      <c r="M3" s="135" t="s">
        <v>12</v>
      </c>
      <c r="N3" s="135" t="s">
        <v>12</v>
      </c>
      <c r="O3" s="133" t="s">
        <v>12</v>
      </c>
      <c r="P3" s="130"/>
      <c r="Q3" s="130"/>
      <c r="R3" s="130"/>
      <c r="S3" s="130"/>
    </row>
    <row r="4" spans="1:21">
      <c r="A4" s="136" t="s">
        <v>13</v>
      </c>
      <c r="B4" s="137"/>
      <c r="C4" s="137"/>
      <c r="D4" s="138" t="s">
        <v>14</v>
      </c>
      <c r="E4" s="138" t="s">
        <v>14</v>
      </c>
      <c r="F4" s="138" t="s">
        <v>14</v>
      </c>
      <c r="G4" s="139" t="s">
        <v>15</v>
      </c>
      <c r="H4" s="138" t="s">
        <v>14</v>
      </c>
      <c r="I4" s="138" t="s">
        <v>14</v>
      </c>
      <c r="J4" s="138" t="s">
        <v>14</v>
      </c>
      <c r="K4" s="139" t="s">
        <v>15</v>
      </c>
      <c r="L4" s="138" t="s">
        <v>14</v>
      </c>
      <c r="M4" s="138" t="s">
        <v>14</v>
      </c>
      <c r="N4" s="138" t="s">
        <v>14</v>
      </c>
      <c r="O4" s="139" t="s">
        <v>15</v>
      </c>
      <c r="P4" s="138" t="s">
        <v>14</v>
      </c>
      <c r="Q4" s="138" t="s">
        <v>14</v>
      </c>
      <c r="R4" s="138" t="s">
        <v>14</v>
      </c>
      <c r="S4" s="138" t="s">
        <v>14</v>
      </c>
    </row>
    <row r="5" spans="1:21" ht="8.25" customHeight="1">
      <c r="A5" s="140"/>
      <c r="B5" s="141"/>
      <c r="C5" s="142"/>
      <c r="D5" s="169"/>
      <c r="E5" s="144"/>
      <c r="F5" s="143"/>
      <c r="G5" s="145"/>
      <c r="H5" s="169"/>
      <c r="I5" s="144"/>
      <c r="J5" s="143"/>
      <c r="K5" s="145"/>
      <c r="L5" s="169"/>
      <c r="M5" s="144"/>
      <c r="N5" s="143"/>
      <c r="O5" s="145"/>
      <c r="P5" s="169"/>
      <c r="Q5" s="144"/>
      <c r="S5" s="144"/>
    </row>
    <row r="6" spans="1:21">
      <c r="A6" s="146" t="s">
        <v>58</v>
      </c>
      <c r="B6" s="147"/>
      <c r="C6" s="147"/>
      <c r="D6" s="169"/>
      <c r="E6" s="149"/>
      <c r="F6" s="148"/>
      <c r="G6" s="150"/>
      <c r="H6" s="169"/>
      <c r="I6" s="149"/>
      <c r="J6" s="148"/>
      <c r="K6" s="150"/>
      <c r="L6" s="169"/>
      <c r="M6" s="149"/>
      <c r="N6" s="148"/>
      <c r="O6" s="150"/>
      <c r="P6" s="169"/>
      <c r="Q6" s="149"/>
      <c r="S6" s="149"/>
    </row>
    <row r="7" spans="1:21" ht="6.75" customHeight="1">
      <c r="A7" s="149"/>
      <c r="B7" s="147"/>
      <c r="C7" s="147"/>
      <c r="D7" s="169"/>
      <c r="E7" s="152"/>
      <c r="F7" s="151"/>
      <c r="G7" s="153"/>
      <c r="H7" s="169"/>
      <c r="I7" s="152"/>
      <c r="J7" s="151"/>
      <c r="K7" s="153"/>
      <c r="L7" s="169"/>
      <c r="M7" s="152"/>
      <c r="N7" s="151"/>
      <c r="O7" s="153"/>
      <c r="P7" s="169"/>
      <c r="Q7" s="152"/>
      <c r="S7" s="152"/>
    </row>
    <row r="8" spans="1:21">
      <c r="A8" s="147"/>
      <c r="B8" s="154" t="s">
        <v>59</v>
      </c>
      <c r="C8" s="147"/>
      <c r="D8" s="169"/>
      <c r="E8" s="152"/>
      <c r="F8" s="151"/>
      <c r="G8" s="153"/>
      <c r="H8" s="169"/>
      <c r="I8" s="152"/>
      <c r="J8" s="151"/>
      <c r="K8" s="153"/>
      <c r="L8" s="169"/>
      <c r="M8" s="152"/>
      <c r="N8" s="151"/>
      <c r="O8" s="153"/>
      <c r="P8" s="169"/>
      <c r="Q8" s="152"/>
      <c r="S8" s="152"/>
    </row>
    <row r="9" spans="1:21" ht="8.25" customHeight="1">
      <c r="A9" s="147"/>
      <c r="B9" s="147"/>
      <c r="C9" s="147"/>
      <c r="D9" s="169"/>
      <c r="E9" s="149"/>
      <c r="F9" s="148"/>
      <c r="G9" s="150"/>
      <c r="H9" s="148"/>
      <c r="I9" s="149"/>
      <c r="J9" s="148"/>
      <c r="K9" s="150"/>
      <c r="L9" s="148"/>
      <c r="M9" s="149"/>
      <c r="N9" s="148"/>
      <c r="O9" s="150"/>
      <c r="P9" s="148"/>
      <c r="Q9" s="149"/>
      <c r="S9" s="149"/>
    </row>
    <row r="10" spans="1:21">
      <c r="A10" s="147"/>
      <c r="B10" s="147"/>
      <c r="C10" s="147" t="s">
        <v>60</v>
      </c>
      <c r="D10" s="155">
        <v>79088</v>
      </c>
      <c r="E10" s="156">
        <v>62661</v>
      </c>
      <c r="F10" s="155">
        <v>69731</v>
      </c>
      <c r="G10" s="157">
        <v>66680</v>
      </c>
      <c r="H10" s="155">
        <v>68014</v>
      </c>
      <c r="I10" s="156">
        <v>51684</v>
      </c>
      <c r="J10" s="155">
        <v>51813</v>
      </c>
      <c r="K10" s="157">
        <v>34270</v>
      </c>
      <c r="L10" s="155">
        <v>45634</v>
      </c>
      <c r="M10" s="156">
        <v>33679</v>
      </c>
      <c r="N10" s="155">
        <v>18051</v>
      </c>
      <c r="O10" s="157">
        <v>15841</v>
      </c>
      <c r="P10" s="155">
        <v>25968</v>
      </c>
      <c r="Q10" s="156">
        <v>15727</v>
      </c>
      <c r="R10" s="155">
        <v>15087</v>
      </c>
      <c r="S10" s="156">
        <v>14451</v>
      </c>
      <c r="T10" s="528"/>
      <c r="U10" s="529"/>
    </row>
    <row r="11" spans="1:21">
      <c r="A11" s="147"/>
      <c r="B11" s="147"/>
      <c r="C11" s="147" t="s">
        <v>61</v>
      </c>
      <c r="D11" s="155">
        <v>94325</v>
      </c>
      <c r="E11" s="156">
        <v>92419</v>
      </c>
      <c r="F11" s="155">
        <v>94082</v>
      </c>
      <c r="G11" s="157">
        <v>101895</v>
      </c>
      <c r="H11" s="155">
        <v>102025</v>
      </c>
      <c r="I11" s="156">
        <v>108541</v>
      </c>
      <c r="J11" s="155">
        <v>105480</v>
      </c>
      <c r="K11" s="157">
        <v>110353</v>
      </c>
      <c r="L11" s="155">
        <v>109584</v>
      </c>
      <c r="M11" s="156">
        <v>110734</v>
      </c>
      <c r="N11" s="155">
        <v>109909</v>
      </c>
      <c r="O11" s="157">
        <v>114625</v>
      </c>
      <c r="P11" s="155">
        <v>111302</v>
      </c>
      <c r="Q11" s="156">
        <v>109582</v>
      </c>
      <c r="R11" s="155">
        <v>116615</v>
      </c>
      <c r="S11" s="156">
        <v>124663</v>
      </c>
      <c r="T11" s="528"/>
      <c r="U11" s="529"/>
    </row>
    <row r="12" spans="1:21">
      <c r="A12" s="147"/>
      <c r="B12" s="147"/>
      <c r="C12" s="147" t="s">
        <v>62</v>
      </c>
      <c r="D12" s="155">
        <v>41812</v>
      </c>
      <c r="E12" s="156">
        <v>55773</v>
      </c>
      <c r="F12" s="155">
        <v>50747</v>
      </c>
      <c r="G12" s="157">
        <v>68498</v>
      </c>
      <c r="H12" s="155">
        <v>91627</v>
      </c>
      <c r="I12" s="156">
        <v>71585</v>
      </c>
      <c r="J12" s="155">
        <v>86447</v>
      </c>
      <c r="K12" s="157">
        <v>87611</v>
      </c>
      <c r="L12" s="155">
        <v>45373</v>
      </c>
      <c r="M12" s="156">
        <v>75871</v>
      </c>
      <c r="N12" s="155">
        <v>49437</v>
      </c>
      <c r="O12" s="157">
        <v>56560</v>
      </c>
      <c r="P12" s="155">
        <v>59210</v>
      </c>
      <c r="Q12" s="156">
        <v>38120</v>
      </c>
      <c r="R12" s="155">
        <v>49650</v>
      </c>
      <c r="S12" s="156">
        <v>65286</v>
      </c>
      <c r="T12" s="528"/>
      <c r="U12" s="529"/>
    </row>
    <row r="13" spans="1:21">
      <c r="A13" s="147"/>
      <c r="B13" s="147"/>
      <c r="C13" s="147" t="s">
        <v>63</v>
      </c>
      <c r="D13" s="155">
        <v>3430</v>
      </c>
      <c r="E13" s="156">
        <v>1398</v>
      </c>
      <c r="F13" s="155">
        <v>3144</v>
      </c>
      <c r="G13" s="157">
        <v>2676</v>
      </c>
      <c r="H13" s="155">
        <v>4256</v>
      </c>
      <c r="I13" s="156">
        <v>2278</v>
      </c>
      <c r="J13" s="155">
        <v>4955</v>
      </c>
      <c r="K13" s="157">
        <v>4075</v>
      </c>
      <c r="L13" s="155">
        <v>5660</v>
      </c>
      <c r="M13" s="156">
        <v>1653</v>
      </c>
      <c r="N13" s="155">
        <v>2754</v>
      </c>
      <c r="O13" s="157">
        <v>1804</v>
      </c>
      <c r="P13" s="155">
        <v>2541</v>
      </c>
      <c r="Q13" s="156">
        <v>442</v>
      </c>
      <c r="R13" s="155">
        <v>1204</v>
      </c>
      <c r="S13" s="156">
        <v>927</v>
      </c>
      <c r="T13" s="528"/>
      <c r="U13" s="529"/>
    </row>
    <row r="14" spans="1:21">
      <c r="A14" s="147"/>
      <c r="B14" s="147"/>
      <c r="C14" s="147" t="s">
        <v>64</v>
      </c>
      <c r="D14" s="155">
        <v>10882</v>
      </c>
      <c r="E14" s="156">
        <v>10383</v>
      </c>
      <c r="F14" s="155">
        <v>12587</v>
      </c>
      <c r="G14" s="157">
        <v>13291</v>
      </c>
      <c r="H14" s="155">
        <v>11500</v>
      </c>
      <c r="I14" s="156">
        <v>11785</v>
      </c>
      <c r="J14" s="155">
        <v>10041</v>
      </c>
      <c r="K14" s="157">
        <v>9788</v>
      </c>
      <c r="L14" s="155">
        <v>10303</v>
      </c>
      <c r="M14" s="156">
        <v>11570</v>
      </c>
      <c r="N14" s="155">
        <v>9858</v>
      </c>
      <c r="O14" s="157">
        <v>9592</v>
      </c>
      <c r="P14" s="155">
        <v>10788</v>
      </c>
      <c r="Q14" s="156">
        <v>10860</v>
      </c>
      <c r="R14" s="155">
        <v>11741</v>
      </c>
      <c r="S14" s="156">
        <v>9904</v>
      </c>
      <c r="T14" s="528"/>
      <c r="U14" s="529"/>
    </row>
    <row r="15" spans="1:21">
      <c r="A15" s="158"/>
      <c r="B15" s="158"/>
      <c r="C15" s="158" t="s">
        <v>65</v>
      </c>
      <c r="D15" s="159">
        <v>16133</v>
      </c>
      <c r="E15" s="160">
        <v>15830</v>
      </c>
      <c r="F15" s="159">
        <v>14799</v>
      </c>
      <c r="G15" s="161">
        <v>1775</v>
      </c>
      <c r="H15" s="159">
        <v>4767</v>
      </c>
      <c r="I15" s="160">
        <v>2762</v>
      </c>
      <c r="J15" s="159">
        <v>2581</v>
      </c>
      <c r="K15" s="161">
        <v>3269</v>
      </c>
      <c r="L15" s="159">
        <v>2227</v>
      </c>
      <c r="M15" s="160">
        <v>1229</v>
      </c>
      <c r="N15" s="159">
        <v>2206</v>
      </c>
      <c r="O15" s="161">
        <v>2152</v>
      </c>
      <c r="P15" s="159">
        <v>1864</v>
      </c>
      <c r="Q15" s="160">
        <v>1539</v>
      </c>
      <c r="R15" s="159">
        <v>1854</v>
      </c>
      <c r="S15" s="160">
        <v>5165</v>
      </c>
      <c r="T15" s="528"/>
      <c r="U15" s="529"/>
    </row>
    <row r="16" spans="1:21" ht="6.75" customHeight="1">
      <c r="A16" s="147"/>
      <c r="B16" s="147"/>
      <c r="C16" s="147"/>
      <c r="D16" s="155"/>
      <c r="E16" s="156"/>
      <c r="F16" s="155"/>
      <c r="G16" s="157"/>
      <c r="H16" s="155"/>
      <c r="I16" s="156"/>
      <c r="J16" s="155"/>
      <c r="K16" s="157"/>
      <c r="L16" s="155"/>
      <c r="M16" s="156"/>
      <c r="N16" s="155"/>
      <c r="O16" s="157"/>
      <c r="P16" s="155"/>
      <c r="Q16" s="156"/>
      <c r="R16" s="155"/>
      <c r="S16" s="156"/>
      <c r="T16" s="528"/>
      <c r="U16" s="529"/>
    </row>
    <row r="17" spans="1:21">
      <c r="A17" s="147"/>
      <c r="B17" s="154" t="s">
        <v>66</v>
      </c>
      <c r="C17" s="154"/>
      <c r="D17" s="162">
        <f t="shared" ref="D17:P17" si="0">+SUM(D10:D15)</f>
        <v>245670</v>
      </c>
      <c r="E17" s="163">
        <f t="shared" si="0"/>
        <v>238464</v>
      </c>
      <c r="F17" s="162">
        <f t="shared" si="0"/>
        <v>245090</v>
      </c>
      <c r="G17" s="164">
        <f t="shared" si="0"/>
        <v>254815</v>
      </c>
      <c r="H17" s="162">
        <f t="shared" si="0"/>
        <v>282189</v>
      </c>
      <c r="I17" s="163">
        <f t="shared" si="0"/>
        <v>248635</v>
      </c>
      <c r="J17" s="162">
        <f t="shared" si="0"/>
        <v>261317</v>
      </c>
      <c r="K17" s="164">
        <f t="shared" si="0"/>
        <v>249366</v>
      </c>
      <c r="L17" s="162">
        <f t="shared" si="0"/>
        <v>218781</v>
      </c>
      <c r="M17" s="163">
        <f t="shared" si="0"/>
        <v>234736</v>
      </c>
      <c r="N17" s="162">
        <f t="shared" si="0"/>
        <v>192215</v>
      </c>
      <c r="O17" s="164">
        <f t="shared" si="0"/>
        <v>200574</v>
      </c>
      <c r="P17" s="162">
        <f t="shared" si="0"/>
        <v>211673</v>
      </c>
      <c r="Q17" s="163">
        <f>+SUM(Q10:Q15)</f>
        <v>176270</v>
      </c>
      <c r="R17" s="162">
        <f>SUM(R10:R15)</f>
        <v>196151</v>
      </c>
      <c r="S17" s="163">
        <f>SUM(S10:S15)</f>
        <v>220396</v>
      </c>
      <c r="T17" s="530"/>
      <c r="U17" s="529"/>
    </row>
    <row r="18" spans="1:21" ht="9" customHeight="1">
      <c r="A18" s="147"/>
      <c r="B18" s="147"/>
      <c r="C18" s="147"/>
      <c r="D18" s="155"/>
      <c r="E18" s="156"/>
      <c r="F18" s="155"/>
      <c r="G18" s="157"/>
      <c r="H18" s="155"/>
      <c r="I18" s="156"/>
      <c r="J18" s="155"/>
      <c r="K18" s="157"/>
      <c r="L18" s="155"/>
      <c r="M18" s="156"/>
      <c r="N18" s="155"/>
      <c r="O18" s="157"/>
      <c r="P18" s="155"/>
      <c r="Q18" s="156"/>
      <c r="R18" s="155"/>
      <c r="S18" s="156"/>
      <c r="T18" s="528"/>
      <c r="U18" s="529"/>
    </row>
    <row r="19" spans="1:21">
      <c r="A19" s="147"/>
      <c r="B19" s="165" t="s">
        <v>67</v>
      </c>
      <c r="C19" s="147"/>
      <c r="D19" s="155"/>
      <c r="E19" s="156"/>
      <c r="F19" s="155"/>
      <c r="G19" s="157"/>
      <c r="H19" s="155"/>
      <c r="I19" s="156"/>
      <c r="J19" s="155"/>
      <c r="K19" s="157"/>
      <c r="L19" s="155"/>
      <c r="M19" s="156"/>
      <c r="N19" s="155"/>
      <c r="O19" s="157"/>
      <c r="P19" s="155"/>
      <c r="Q19" s="156"/>
      <c r="R19" s="155"/>
      <c r="S19" s="156"/>
      <c r="T19" s="528"/>
      <c r="U19" s="529"/>
    </row>
    <row r="20" spans="1:21" ht="7.5" customHeight="1">
      <c r="A20" s="147"/>
      <c r="B20" s="147"/>
      <c r="C20" s="147"/>
      <c r="D20" s="155"/>
      <c r="E20" s="156"/>
      <c r="F20" s="155"/>
      <c r="G20" s="157"/>
      <c r="H20" s="155"/>
      <c r="I20" s="156"/>
      <c r="J20" s="155"/>
      <c r="K20" s="157"/>
      <c r="L20" s="155"/>
      <c r="M20" s="156"/>
      <c r="N20" s="155"/>
      <c r="O20" s="157"/>
      <c r="P20" s="155"/>
      <c r="Q20" s="156"/>
      <c r="R20" s="155"/>
      <c r="S20" s="156"/>
      <c r="T20" s="528"/>
      <c r="U20" s="529"/>
    </row>
    <row r="21" spans="1:21">
      <c r="A21" s="147"/>
      <c r="B21" s="147"/>
      <c r="C21" s="147" t="s">
        <v>68</v>
      </c>
      <c r="D21" s="155">
        <v>526433</v>
      </c>
      <c r="E21" s="156">
        <v>516669</v>
      </c>
      <c r="F21" s="155">
        <v>518285</v>
      </c>
      <c r="G21" s="157">
        <v>543689</v>
      </c>
      <c r="H21" s="155">
        <v>558837</v>
      </c>
      <c r="I21" s="156">
        <v>548866</v>
      </c>
      <c r="J21" s="155">
        <v>548446</v>
      </c>
      <c r="K21" s="157">
        <v>550745</v>
      </c>
      <c r="L21" s="155">
        <v>544115</v>
      </c>
      <c r="M21" s="156">
        <v>549630</v>
      </c>
      <c r="N21" s="155">
        <v>541707</v>
      </c>
      <c r="O21" s="157">
        <v>549752</v>
      </c>
      <c r="P21" s="155">
        <v>535983</v>
      </c>
      <c r="Q21" s="156">
        <v>527920</v>
      </c>
      <c r="R21" s="155">
        <v>529880</v>
      </c>
      <c r="S21" s="156">
        <v>536224</v>
      </c>
      <c r="T21" s="528"/>
      <c r="U21" s="529"/>
    </row>
    <row r="22" spans="1:21">
      <c r="A22" s="147"/>
      <c r="B22" s="147"/>
      <c r="C22" s="147" t="s">
        <v>69</v>
      </c>
      <c r="D22" s="155">
        <v>332968</v>
      </c>
      <c r="E22" s="156">
        <v>329371</v>
      </c>
      <c r="F22" s="155">
        <v>329254</v>
      </c>
      <c r="G22" s="166">
        <v>335379</v>
      </c>
      <c r="H22" s="167">
        <v>335760</v>
      </c>
      <c r="I22" s="168">
        <v>334381</v>
      </c>
      <c r="J22" s="167">
        <v>332885</v>
      </c>
      <c r="K22" s="157">
        <v>335615</v>
      </c>
      <c r="L22" s="155">
        <v>331349</v>
      </c>
      <c r="M22" s="156">
        <v>330723</v>
      </c>
      <c r="N22" s="155">
        <v>329427</v>
      </c>
      <c r="O22" s="157">
        <v>332993</v>
      </c>
      <c r="P22" s="155">
        <v>328386</v>
      </c>
      <c r="Q22" s="156">
        <v>326662</v>
      </c>
      <c r="R22" s="155">
        <v>330102</v>
      </c>
      <c r="S22" s="156">
        <v>308313</v>
      </c>
      <c r="T22" s="528"/>
      <c r="U22" s="529"/>
    </row>
    <row r="23" spans="1:21">
      <c r="A23" s="147"/>
      <c r="B23" s="147"/>
      <c r="C23" s="147" t="s">
        <v>70</v>
      </c>
      <c r="D23" s="155">
        <v>4948</v>
      </c>
      <c r="E23" s="156">
        <v>3340</v>
      </c>
      <c r="F23" s="155">
        <v>3512</v>
      </c>
      <c r="G23" s="157">
        <v>4136</v>
      </c>
      <c r="H23" s="155">
        <v>605</v>
      </c>
      <c r="I23" s="156">
        <v>154</v>
      </c>
      <c r="J23" s="155">
        <v>179</v>
      </c>
      <c r="K23" s="157">
        <v>186</v>
      </c>
      <c r="L23" s="155">
        <v>176</v>
      </c>
      <c r="M23" s="156">
        <v>86</v>
      </c>
      <c r="N23" s="155">
        <v>84</v>
      </c>
      <c r="O23" s="157">
        <v>77</v>
      </c>
      <c r="P23" s="155">
        <v>76</v>
      </c>
      <c r="Q23" s="156">
        <v>67</v>
      </c>
      <c r="R23" s="155">
        <v>72</v>
      </c>
      <c r="S23" s="156">
        <v>0</v>
      </c>
      <c r="T23" s="528"/>
      <c r="U23" s="529"/>
    </row>
    <row r="24" spans="1:21" s="169" customFormat="1">
      <c r="A24" s="149"/>
      <c r="B24" s="149"/>
      <c r="C24" s="149" t="s">
        <v>71</v>
      </c>
      <c r="D24" s="155">
        <v>708</v>
      </c>
      <c r="E24" s="156">
        <v>480</v>
      </c>
      <c r="F24" s="155">
        <v>905</v>
      </c>
      <c r="G24" s="157">
        <v>1590</v>
      </c>
      <c r="H24" s="155">
        <v>3604</v>
      </c>
      <c r="I24" s="156">
        <v>1480</v>
      </c>
      <c r="J24" s="155">
        <v>1741</v>
      </c>
      <c r="K24" s="157">
        <v>1890</v>
      </c>
      <c r="L24" s="155">
        <v>2023</v>
      </c>
      <c r="M24" s="156">
        <v>2168</v>
      </c>
      <c r="N24" s="155">
        <v>2195</v>
      </c>
      <c r="O24" s="157">
        <v>913</v>
      </c>
      <c r="P24" s="155">
        <v>757</v>
      </c>
      <c r="Q24" s="156">
        <v>897</v>
      </c>
      <c r="R24" s="155">
        <v>959</v>
      </c>
      <c r="S24" s="156">
        <v>750</v>
      </c>
      <c r="T24" s="528"/>
      <c r="U24" s="529"/>
    </row>
    <row r="25" spans="1:21">
      <c r="A25" s="158"/>
      <c r="B25" s="158"/>
      <c r="C25" s="158" t="s">
        <v>72</v>
      </c>
      <c r="D25" s="159">
        <v>25362</v>
      </c>
      <c r="E25" s="160">
        <v>26155</v>
      </c>
      <c r="F25" s="159">
        <v>25373</v>
      </c>
      <c r="G25" s="161">
        <v>26934</v>
      </c>
      <c r="H25" s="159">
        <v>29196</v>
      </c>
      <c r="I25" s="160">
        <v>27639</v>
      </c>
      <c r="J25" s="159">
        <v>27231</v>
      </c>
      <c r="K25" s="161">
        <v>28575</v>
      </c>
      <c r="L25" s="159">
        <v>27261</v>
      </c>
      <c r="M25" s="160">
        <v>26381</v>
      </c>
      <c r="N25" s="159">
        <f>24246+689</f>
        <v>24935</v>
      </c>
      <c r="O25" s="161">
        <v>24697</v>
      </c>
      <c r="P25" s="159">
        <f>22887+641</f>
        <v>23528</v>
      </c>
      <c r="Q25" s="160">
        <v>22382</v>
      </c>
      <c r="R25" s="159">
        <v>30391</v>
      </c>
      <c r="S25" s="160">
        <v>32345</v>
      </c>
      <c r="T25" s="528"/>
      <c r="U25" s="529"/>
    </row>
    <row r="26" spans="1:21" ht="6.75" customHeight="1">
      <c r="A26" s="147"/>
      <c r="B26" s="147"/>
      <c r="C26" s="147"/>
      <c r="D26" s="155"/>
      <c r="E26" s="156"/>
      <c r="F26" s="155"/>
      <c r="G26" s="157"/>
      <c r="H26" s="155"/>
      <c r="I26" s="156"/>
      <c r="J26" s="155"/>
      <c r="K26" s="157"/>
      <c r="L26" s="155"/>
      <c r="M26" s="156"/>
      <c r="N26" s="155"/>
      <c r="O26" s="157"/>
      <c r="P26" s="155"/>
      <c r="Q26" s="156"/>
      <c r="R26" s="155"/>
      <c r="S26" s="156"/>
      <c r="T26" s="528"/>
      <c r="U26" s="529"/>
    </row>
    <row r="27" spans="1:21">
      <c r="A27" s="147"/>
      <c r="B27" s="154" t="s">
        <v>73</v>
      </c>
      <c r="C27" s="154"/>
      <c r="D27" s="162">
        <f t="shared" ref="D27:P27" si="1">+SUM(D21:D25)</f>
        <v>890419</v>
      </c>
      <c r="E27" s="163">
        <f t="shared" si="1"/>
        <v>876015</v>
      </c>
      <c r="F27" s="162">
        <f t="shared" si="1"/>
        <v>877329</v>
      </c>
      <c r="G27" s="170">
        <f t="shared" si="1"/>
        <v>911728</v>
      </c>
      <c r="H27" s="171">
        <f t="shared" si="1"/>
        <v>928002</v>
      </c>
      <c r="I27" s="172">
        <f>+SUM(I21:I25)</f>
        <v>912520</v>
      </c>
      <c r="J27" s="171">
        <f t="shared" si="1"/>
        <v>910482</v>
      </c>
      <c r="K27" s="164">
        <f>+SUM(K21:K25)</f>
        <v>917011</v>
      </c>
      <c r="L27" s="162">
        <f t="shared" si="1"/>
        <v>904924</v>
      </c>
      <c r="M27" s="163">
        <f t="shared" si="1"/>
        <v>908988</v>
      </c>
      <c r="N27" s="162">
        <f t="shared" si="1"/>
        <v>898348</v>
      </c>
      <c r="O27" s="164">
        <f>+SUM(O21:O25)</f>
        <v>908432</v>
      </c>
      <c r="P27" s="162">
        <f t="shared" si="1"/>
        <v>888730</v>
      </c>
      <c r="Q27" s="163">
        <f>+SUM(Q21:Q25)</f>
        <v>877928</v>
      </c>
      <c r="R27" s="162">
        <f>+SUM(R21:R25)</f>
        <v>891404</v>
      </c>
      <c r="S27" s="163">
        <f>+SUM(S21:S25)</f>
        <v>877632</v>
      </c>
      <c r="T27" s="530"/>
      <c r="U27" s="529"/>
    </row>
    <row r="28" spans="1:21" ht="6.75" customHeight="1">
      <c r="A28" s="147"/>
      <c r="B28" s="147"/>
      <c r="C28" s="147"/>
      <c r="D28" s="155"/>
      <c r="E28" s="156"/>
      <c r="F28" s="155"/>
      <c r="G28" s="157"/>
      <c r="H28" s="155"/>
      <c r="I28" s="156"/>
      <c r="J28" s="155"/>
      <c r="K28" s="157"/>
      <c r="L28" s="155"/>
      <c r="M28" s="156"/>
      <c r="N28" s="155"/>
      <c r="O28" s="157"/>
      <c r="P28" s="169"/>
      <c r="Q28" s="156"/>
      <c r="R28" s="169"/>
      <c r="S28" s="156"/>
      <c r="T28" s="528"/>
      <c r="U28" s="529"/>
    </row>
    <row r="29" spans="1:21" ht="13.5" thickBot="1">
      <c r="A29" s="173" t="s">
        <v>74</v>
      </c>
      <c r="B29" s="173"/>
      <c r="C29" s="173"/>
      <c r="D29" s="174">
        <f t="shared" ref="D29:I29" si="2">+D27+D17</f>
        <v>1136089</v>
      </c>
      <c r="E29" s="175">
        <f t="shared" si="2"/>
        <v>1114479</v>
      </c>
      <c r="F29" s="174">
        <f t="shared" si="2"/>
        <v>1122419</v>
      </c>
      <c r="G29" s="176">
        <f t="shared" si="2"/>
        <v>1166543</v>
      </c>
      <c r="H29" s="177">
        <f>+H27+H17</f>
        <v>1210191</v>
      </c>
      <c r="I29" s="178">
        <f t="shared" si="2"/>
        <v>1161155</v>
      </c>
      <c r="J29" s="177">
        <f>+J27+J17</f>
        <v>1171799</v>
      </c>
      <c r="K29" s="179">
        <f>+K27+K17</f>
        <v>1166377</v>
      </c>
      <c r="L29" s="174">
        <f>+L27+L17</f>
        <v>1123705</v>
      </c>
      <c r="M29" s="175">
        <f>+M27+M17</f>
        <v>1143724</v>
      </c>
      <c r="N29" s="174">
        <f>+N27+N17</f>
        <v>1090563</v>
      </c>
      <c r="O29" s="179">
        <f>+O17+O27</f>
        <v>1109006</v>
      </c>
      <c r="P29" s="174">
        <f>+P27+P17</f>
        <v>1100403</v>
      </c>
      <c r="Q29" s="175">
        <f>+Q17+Q27</f>
        <v>1054198</v>
      </c>
      <c r="R29" s="174">
        <f>+R27+R17</f>
        <v>1087555</v>
      </c>
      <c r="S29" s="175">
        <f>+S27+S17</f>
        <v>1098028</v>
      </c>
      <c r="T29" s="530"/>
      <c r="U29" s="529"/>
    </row>
    <row r="30" spans="1:21" ht="13.5" thickTop="1">
      <c r="A30" s="147"/>
      <c r="B30" s="147"/>
      <c r="C30" s="147"/>
      <c r="D30" s="155"/>
      <c r="E30" s="156"/>
      <c r="F30" s="155"/>
      <c r="G30" s="157"/>
      <c r="H30" s="155"/>
      <c r="I30" s="156"/>
      <c r="J30" s="155"/>
      <c r="K30" s="157"/>
      <c r="L30" s="155"/>
      <c r="M30" s="156"/>
      <c r="N30" s="155"/>
      <c r="O30" s="157"/>
      <c r="P30" s="155"/>
      <c r="Q30" s="156"/>
      <c r="R30" s="155"/>
      <c r="S30" s="156"/>
      <c r="T30" s="528"/>
      <c r="U30" s="529"/>
    </row>
    <row r="31" spans="1:21">
      <c r="A31" s="154" t="s">
        <v>75</v>
      </c>
      <c r="B31" s="147"/>
      <c r="C31" s="147"/>
      <c r="D31" s="155"/>
      <c r="E31" s="156"/>
      <c r="F31" s="155"/>
      <c r="G31" s="157"/>
      <c r="H31" s="155"/>
      <c r="I31" s="156"/>
      <c r="J31" s="155"/>
      <c r="K31" s="157"/>
      <c r="L31" s="155"/>
      <c r="M31" s="156"/>
      <c r="N31" s="155"/>
      <c r="O31" s="157"/>
      <c r="P31" s="155"/>
      <c r="Q31" s="156"/>
      <c r="R31" s="155"/>
      <c r="S31" s="156"/>
      <c r="T31" s="528"/>
      <c r="U31" s="529"/>
    </row>
    <row r="32" spans="1:21">
      <c r="A32" s="147"/>
      <c r="B32" s="147"/>
      <c r="C32" s="147"/>
      <c r="D32" s="155"/>
      <c r="E32" s="156"/>
      <c r="F32" s="155"/>
      <c r="G32" s="157"/>
      <c r="H32" s="155"/>
      <c r="I32" s="156"/>
      <c r="J32" s="155"/>
      <c r="K32" s="157"/>
      <c r="L32" s="155"/>
      <c r="M32" s="156"/>
      <c r="N32" s="155"/>
      <c r="O32" s="157"/>
      <c r="P32" s="155"/>
      <c r="Q32" s="156"/>
      <c r="R32" s="155"/>
      <c r="S32" s="156"/>
      <c r="T32" s="528"/>
      <c r="U32" s="529"/>
    </row>
    <row r="33" spans="1:21">
      <c r="A33" s="147"/>
      <c r="B33" s="154" t="s">
        <v>76</v>
      </c>
      <c r="C33" s="147"/>
      <c r="D33" s="155"/>
      <c r="E33" s="156"/>
      <c r="F33" s="155"/>
      <c r="G33" s="157"/>
      <c r="H33" s="155"/>
      <c r="I33" s="156"/>
      <c r="J33" s="155"/>
      <c r="K33" s="157"/>
      <c r="L33" s="155"/>
      <c r="M33" s="156"/>
      <c r="N33" s="155"/>
      <c r="O33" s="157"/>
      <c r="P33" s="155"/>
      <c r="Q33" s="156"/>
      <c r="R33" s="155"/>
      <c r="S33" s="156"/>
      <c r="T33" s="528"/>
      <c r="U33" s="529"/>
    </row>
    <row r="34" spans="1:21" ht="6.75" customHeight="1">
      <c r="A34" s="147"/>
      <c r="B34" s="147"/>
      <c r="C34" s="180"/>
      <c r="D34" s="155"/>
      <c r="E34" s="156"/>
      <c r="F34" s="155"/>
      <c r="G34" s="157"/>
      <c r="H34" s="155"/>
      <c r="I34" s="156"/>
      <c r="J34" s="155"/>
      <c r="K34" s="157"/>
      <c r="L34" s="155"/>
      <c r="M34" s="156"/>
      <c r="N34" s="155"/>
      <c r="O34" s="157"/>
      <c r="P34" s="155"/>
      <c r="Q34" s="156"/>
      <c r="R34" s="155"/>
      <c r="S34" s="156"/>
      <c r="T34" s="528"/>
      <c r="U34" s="529"/>
    </row>
    <row r="35" spans="1:21">
      <c r="A35" s="147"/>
      <c r="B35" s="147"/>
      <c r="C35" s="147" t="s">
        <v>77</v>
      </c>
      <c r="D35" s="155">
        <v>29486</v>
      </c>
      <c r="E35" s="156">
        <v>9486</v>
      </c>
      <c r="F35" s="155">
        <v>14486</v>
      </c>
      <c r="G35" s="157">
        <v>87486</v>
      </c>
      <c r="H35" s="155">
        <v>87486</v>
      </c>
      <c r="I35" s="156">
        <v>87486</v>
      </c>
      <c r="J35" s="155">
        <v>112486</v>
      </c>
      <c r="K35" s="157">
        <v>62898</v>
      </c>
      <c r="L35" s="167">
        <v>46441</v>
      </c>
      <c r="M35" s="181">
        <v>95038</v>
      </c>
      <c r="N35" s="182">
        <v>72104</v>
      </c>
      <c r="O35" s="524">
        <v>72208</v>
      </c>
      <c r="P35" s="155">
        <v>76180</v>
      </c>
      <c r="Q35" s="156">
        <v>91154</v>
      </c>
      <c r="R35" s="155">
        <v>49843</v>
      </c>
      <c r="S35" s="156">
        <v>49865</v>
      </c>
      <c r="T35" s="528"/>
      <c r="U35" s="529"/>
    </row>
    <row r="36" spans="1:21">
      <c r="A36" s="147"/>
      <c r="B36" s="147"/>
      <c r="C36" s="147" t="s">
        <v>78</v>
      </c>
      <c r="D36" s="155">
        <v>32554</v>
      </c>
      <c r="E36" s="156">
        <v>37412</v>
      </c>
      <c r="F36" s="155">
        <v>30468</v>
      </c>
      <c r="G36" s="166">
        <v>35888</v>
      </c>
      <c r="H36" s="155">
        <v>34576</v>
      </c>
      <c r="I36" s="156">
        <v>40693</v>
      </c>
      <c r="J36" s="155">
        <v>36673</v>
      </c>
      <c r="K36" s="157">
        <v>35193</v>
      </c>
      <c r="L36" s="167">
        <v>30005</v>
      </c>
      <c r="M36" s="181">
        <v>48584</v>
      </c>
      <c r="N36" s="182">
        <v>47253</v>
      </c>
      <c r="O36" s="524">
        <v>46647</v>
      </c>
      <c r="P36" s="155">
        <v>34318</v>
      </c>
      <c r="Q36" s="156">
        <v>55894</v>
      </c>
      <c r="R36" s="155">
        <v>55375</v>
      </c>
      <c r="S36" s="156">
        <v>70155</v>
      </c>
      <c r="T36" s="528"/>
      <c r="U36" s="529"/>
    </row>
    <row r="37" spans="1:21">
      <c r="A37" s="147"/>
      <c r="B37" s="147"/>
      <c r="C37" s="147" t="s">
        <v>79</v>
      </c>
      <c r="D37" s="155">
        <v>8402</v>
      </c>
      <c r="E37" s="156">
        <v>10065</v>
      </c>
      <c r="F37" s="155">
        <v>9846</v>
      </c>
      <c r="G37" s="157">
        <v>10091</v>
      </c>
      <c r="H37" s="155">
        <v>13304</v>
      </c>
      <c r="I37" s="156">
        <v>10659</v>
      </c>
      <c r="J37" s="155">
        <v>10598</v>
      </c>
      <c r="K37" s="157">
        <v>8814</v>
      </c>
      <c r="L37" s="167">
        <v>0</v>
      </c>
      <c r="M37" s="181">
        <v>0</v>
      </c>
      <c r="N37" s="182">
        <v>0</v>
      </c>
      <c r="O37" s="524">
        <v>0</v>
      </c>
      <c r="P37" s="155">
        <v>0</v>
      </c>
      <c r="Q37" s="156">
        <v>0</v>
      </c>
      <c r="R37" s="155">
        <v>0</v>
      </c>
      <c r="S37" s="156">
        <v>0</v>
      </c>
      <c r="T37" s="528"/>
      <c r="U37" s="529"/>
    </row>
    <row r="38" spans="1:21">
      <c r="A38" s="147"/>
      <c r="B38" s="147"/>
      <c r="C38" s="147" t="s">
        <v>80</v>
      </c>
      <c r="D38" s="155">
        <v>69606</v>
      </c>
      <c r="E38" s="156">
        <v>71918</v>
      </c>
      <c r="F38" s="155">
        <v>74665</v>
      </c>
      <c r="G38" s="157">
        <v>92340</v>
      </c>
      <c r="H38" s="155">
        <v>78682</v>
      </c>
      <c r="I38" s="156">
        <v>71122</v>
      </c>
      <c r="J38" s="155">
        <v>67825</v>
      </c>
      <c r="K38" s="157">
        <v>85874</v>
      </c>
      <c r="L38" s="155">
        <v>67416</v>
      </c>
      <c r="M38" s="156">
        <v>74256</v>
      </c>
      <c r="N38" s="155">
        <v>71946</v>
      </c>
      <c r="O38" s="157">
        <v>88613</v>
      </c>
      <c r="P38" s="155">
        <v>73225</v>
      </c>
      <c r="Q38" s="156">
        <v>71702</v>
      </c>
      <c r="R38" s="155">
        <v>77319</v>
      </c>
      <c r="S38" s="156">
        <v>101119</v>
      </c>
      <c r="T38" s="528"/>
      <c r="U38" s="529"/>
    </row>
    <row r="39" spans="1:21" s="169" customFormat="1">
      <c r="A39" s="149"/>
      <c r="B39" s="149"/>
      <c r="C39" s="149" t="s">
        <v>81</v>
      </c>
      <c r="D39" s="155">
        <v>1675</v>
      </c>
      <c r="E39" s="156">
        <v>3006</v>
      </c>
      <c r="F39" s="155">
        <v>4839</v>
      </c>
      <c r="G39" s="157">
        <v>1697</v>
      </c>
      <c r="H39" s="155">
        <v>2312</v>
      </c>
      <c r="I39" s="156">
        <v>1670</v>
      </c>
      <c r="J39" s="155">
        <v>2473</v>
      </c>
      <c r="K39" s="157">
        <v>624</v>
      </c>
      <c r="L39" s="155">
        <v>207</v>
      </c>
      <c r="M39" s="156">
        <v>747</v>
      </c>
      <c r="N39" s="155">
        <v>1796</v>
      </c>
      <c r="O39" s="157">
        <v>661</v>
      </c>
      <c r="P39" s="155">
        <v>494</v>
      </c>
      <c r="Q39" s="156">
        <v>1815</v>
      </c>
      <c r="R39" s="155">
        <v>2606</v>
      </c>
      <c r="S39" s="156">
        <v>1335</v>
      </c>
      <c r="T39" s="528"/>
      <c r="U39" s="529"/>
    </row>
    <row r="40" spans="1:21">
      <c r="A40" s="147"/>
      <c r="B40" s="147"/>
      <c r="C40" s="147" t="s">
        <v>82</v>
      </c>
      <c r="D40" s="155">
        <v>17216</v>
      </c>
      <c r="E40" s="156">
        <v>13936</v>
      </c>
      <c r="F40" s="155">
        <v>14059</v>
      </c>
      <c r="G40" s="166">
        <v>15842</v>
      </c>
      <c r="H40" s="183">
        <v>13487</v>
      </c>
      <c r="I40" s="156">
        <v>12059</v>
      </c>
      <c r="J40" s="155">
        <v>8172</v>
      </c>
      <c r="K40" s="157">
        <v>12692</v>
      </c>
      <c r="L40" s="155">
        <v>9964</v>
      </c>
      <c r="M40" s="156">
        <v>9442</v>
      </c>
      <c r="N40" s="184">
        <v>8585</v>
      </c>
      <c r="O40" s="157">
        <v>7722</v>
      </c>
      <c r="P40" s="184">
        <v>5853</v>
      </c>
      <c r="Q40" s="156">
        <v>16298</v>
      </c>
      <c r="R40" s="184">
        <v>23240</v>
      </c>
      <c r="S40" s="156">
        <v>3703</v>
      </c>
      <c r="T40" s="528"/>
      <c r="U40" s="529"/>
    </row>
    <row r="41" spans="1:21">
      <c r="A41" s="158"/>
      <c r="B41" s="158"/>
      <c r="C41" s="158" t="s">
        <v>83</v>
      </c>
      <c r="D41" s="159">
        <v>45903</v>
      </c>
      <c r="E41" s="160">
        <v>41575</v>
      </c>
      <c r="F41" s="159">
        <v>37890</v>
      </c>
      <c r="G41" s="185">
        <v>38092</v>
      </c>
      <c r="H41" s="159">
        <v>41306</v>
      </c>
      <c r="I41" s="160">
        <v>38861</v>
      </c>
      <c r="J41" s="159">
        <v>38025</v>
      </c>
      <c r="K41" s="161">
        <v>32228</v>
      </c>
      <c r="L41" s="159">
        <v>36409</v>
      </c>
      <c r="M41" s="160">
        <v>38143</v>
      </c>
      <c r="N41" s="159">
        <v>37080</v>
      </c>
      <c r="O41" s="161">
        <v>30966</v>
      </c>
      <c r="P41" s="159">
        <v>39108</v>
      </c>
      <c r="Q41" s="160">
        <v>47012</v>
      </c>
      <c r="R41" s="159">
        <v>38477</v>
      </c>
      <c r="S41" s="160">
        <v>29213</v>
      </c>
      <c r="T41" s="528"/>
      <c r="U41" s="529"/>
    </row>
    <row r="42" spans="1:21" ht="6.75" customHeight="1">
      <c r="A42" s="147"/>
      <c r="B42" s="147"/>
      <c r="C42" s="147"/>
      <c r="D42" s="155"/>
      <c r="E42" s="156"/>
      <c r="F42" s="155"/>
      <c r="G42" s="157"/>
      <c r="H42" s="155"/>
      <c r="I42" s="156"/>
      <c r="J42" s="155"/>
      <c r="K42" s="157"/>
      <c r="L42" s="155"/>
      <c r="M42" s="156"/>
      <c r="N42" s="155"/>
      <c r="O42" s="157"/>
      <c r="P42" s="155"/>
      <c r="Q42" s="156"/>
      <c r="R42" s="155"/>
      <c r="S42" s="156"/>
      <c r="T42" s="528"/>
      <c r="U42" s="529"/>
    </row>
    <row r="43" spans="1:21">
      <c r="A43" s="147"/>
      <c r="B43" s="154" t="s">
        <v>84</v>
      </c>
      <c r="C43" s="154"/>
      <c r="D43" s="162">
        <f t="shared" ref="D43:N43" si="3">+SUM(D35:D41)</f>
        <v>204842</v>
      </c>
      <c r="E43" s="163">
        <f t="shared" si="3"/>
        <v>187398</v>
      </c>
      <c r="F43" s="162">
        <f t="shared" si="3"/>
        <v>186253</v>
      </c>
      <c r="G43" s="170">
        <f t="shared" si="3"/>
        <v>281436</v>
      </c>
      <c r="H43" s="171">
        <f t="shared" si="3"/>
        <v>271153</v>
      </c>
      <c r="I43" s="163">
        <f t="shared" si="3"/>
        <v>262550</v>
      </c>
      <c r="J43" s="162">
        <f t="shared" si="3"/>
        <v>276252</v>
      </c>
      <c r="K43" s="164">
        <f>+SUM(K35:K41)</f>
        <v>238323</v>
      </c>
      <c r="L43" s="162">
        <f>+SUM(L35:L41)</f>
        <v>190442</v>
      </c>
      <c r="M43" s="163">
        <f t="shared" si="3"/>
        <v>266210</v>
      </c>
      <c r="N43" s="162">
        <f t="shared" si="3"/>
        <v>238764</v>
      </c>
      <c r="O43" s="164">
        <f>+SUM(O35:O41)</f>
        <v>246817</v>
      </c>
      <c r="P43" s="162">
        <f>+SUM(P35:P41)</f>
        <v>229178</v>
      </c>
      <c r="Q43" s="163">
        <f>+SUM(Q35:Q41)</f>
        <v>283875</v>
      </c>
      <c r="R43" s="162">
        <f>SUM(R35:R41)</f>
        <v>246860</v>
      </c>
      <c r="S43" s="163">
        <f>SUM(S35:S41)</f>
        <v>255390</v>
      </c>
      <c r="T43" s="530"/>
      <c r="U43" s="529"/>
    </row>
    <row r="44" spans="1:21" ht="7.5" customHeight="1">
      <c r="A44" s="147"/>
      <c r="B44" s="147"/>
      <c r="C44" s="147"/>
      <c r="D44" s="155"/>
      <c r="E44" s="156"/>
      <c r="F44" s="155"/>
      <c r="G44" s="157"/>
      <c r="H44" s="155"/>
      <c r="I44" s="156"/>
      <c r="J44" s="155"/>
      <c r="K44" s="157"/>
      <c r="L44" s="155"/>
      <c r="M44" s="156"/>
      <c r="N44" s="155"/>
      <c r="O44" s="157"/>
      <c r="P44" s="155"/>
      <c r="Q44" s="156"/>
      <c r="R44" s="155"/>
      <c r="S44" s="156"/>
      <c r="T44" s="528"/>
      <c r="U44" s="529"/>
    </row>
    <row r="45" spans="1:21">
      <c r="A45" s="147"/>
      <c r="B45" s="154" t="s">
        <v>85</v>
      </c>
      <c r="C45" s="147"/>
      <c r="D45" s="155"/>
      <c r="E45" s="156"/>
      <c r="F45" s="155"/>
      <c r="G45" s="157"/>
      <c r="H45" s="155"/>
      <c r="I45" s="156"/>
      <c r="J45" s="155"/>
      <c r="K45" s="157"/>
      <c r="L45" s="155"/>
      <c r="M45" s="156"/>
      <c r="N45" s="155"/>
      <c r="O45" s="157"/>
      <c r="P45" s="155"/>
      <c r="Q45" s="156"/>
      <c r="R45" s="155"/>
      <c r="S45" s="156"/>
      <c r="T45" s="528"/>
      <c r="U45" s="529"/>
    </row>
    <row r="46" spans="1:21" ht="6" customHeight="1">
      <c r="A46" s="147"/>
      <c r="B46" s="147"/>
      <c r="C46" s="180"/>
      <c r="D46" s="155"/>
      <c r="E46" s="156"/>
      <c r="F46" s="155"/>
      <c r="G46" s="157"/>
      <c r="H46" s="155"/>
      <c r="I46" s="156"/>
      <c r="J46" s="155"/>
      <c r="K46" s="157"/>
      <c r="L46" s="155"/>
      <c r="M46" s="156"/>
      <c r="N46" s="155"/>
      <c r="O46" s="157"/>
      <c r="P46" s="155"/>
      <c r="Q46" s="156"/>
      <c r="R46" s="155"/>
      <c r="S46" s="156"/>
      <c r="T46" s="528"/>
      <c r="U46" s="529"/>
    </row>
    <row r="47" spans="1:21">
      <c r="A47" s="147"/>
      <c r="B47" s="147"/>
      <c r="C47" s="147" t="s">
        <v>77</v>
      </c>
      <c r="D47" s="155">
        <v>244946</v>
      </c>
      <c r="E47" s="156">
        <v>320532</v>
      </c>
      <c r="F47" s="155">
        <v>316625</v>
      </c>
      <c r="G47" s="157">
        <v>243097</v>
      </c>
      <c r="H47" s="155">
        <v>233551</v>
      </c>
      <c r="I47" s="156">
        <v>276583</v>
      </c>
      <c r="J47" s="155">
        <v>246161</v>
      </c>
      <c r="K47" s="157">
        <v>266998</v>
      </c>
      <c r="L47" s="155">
        <v>264811</v>
      </c>
      <c r="M47" s="186">
        <v>241651</v>
      </c>
      <c r="N47" s="155">
        <v>204942</v>
      </c>
      <c r="O47" s="157">
        <v>234164</v>
      </c>
      <c r="P47" s="155">
        <v>235923</v>
      </c>
      <c r="Q47" s="156">
        <v>192727</v>
      </c>
      <c r="R47" s="155">
        <v>223661</v>
      </c>
      <c r="S47" s="156">
        <v>230166</v>
      </c>
      <c r="T47" s="528"/>
      <c r="U47" s="529"/>
    </row>
    <row r="48" spans="1:21">
      <c r="A48" s="147"/>
      <c r="B48" s="147"/>
      <c r="C48" s="147" t="s">
        <v>78</v>
      </c>
      <c r="D48" s="155">
        <v>52584</v>
      </c>
      <c r="E48" s="156">
        <v>40486</v>
      </c>
      <c r="F48" s="155">
        <v>30059</v>
      </c>
      <c r="G48" s="166">
        <v>23039</v>
      </c>
      <c r="H48" s="155">
        <v>21808</v>
      </c>
      <c r="I48" s="156">
        <v>30389</v>
      </c>
      <c r="J48" s="155">
        <v>27212</v>
      </c>
      <c r="K48" s="157">
        <v>26221</v>
      </c>
      <c r="L48" s="155">
        <v>15110</v>
      </c>
      <c r="M48" s="186">
        <v>21682</v>
      </c>
      <c r="N48" s="155">
        <v>21716</v>
      </c>
      <c r="O48" s="157">
        <v>8828</v>
      </c>
      <c r="P48" s="155">
        <v>9208</v>
      </c>
      <c r="Q48" s="156">
        <v>9132</v>
      </c>
      <c r="R48" s="155">
        <v>8247</v>
      </c>
      <c r="S48" s="156">
        <v>17928</v>
      </c>
      <c r="T48" s="528"/>
      <c r="U48" s="529"/>
    </row>
    <row r="49" spans="1:21" s="169" customFormat="1">
      <c r="A49" s="149"/>
      <c r="B49" s="149"/>
      <c r="C49" s="149" t="s">
        <v>86</v>
      </c>
      <c r="D49" s="155">
        <v>5078</v>
      </c>
      <c r="E49" s="156">
        <f>8242+575</f>
        <v>8817</v>
      </c>
      <c r="F49" s="155">
        <v>10387</v>
      </c>
      <c r="G49" s="157">
        <v>11071</v>
      </c>
      <c r="H49" s="155">
        <v>13963</v>
      </c>
      <c r="I49" s="156">
        <v>15583</v>
      </c>
      <c r="J49" s="155">
        <v>19553</v>
      </c>
      <c r="K49" s="157">
        <v>18594</v>
      </c>
      <c r="L49" s="155">
        <v>21495</v>
      </c>
      <c r="M49" s="186">
        <v>29104</v>
      </c>
      <c r="N49" s="155">
        <v>29920</v>
      </c>
      <c r="O49" s="157">
        <v>10924</v>
      </c>
      <c r="P49" s="155">
        <v>11004</v>
      </c>
      <c r="Q49" s="156">
        <v>11266</v>
      </c>
      <c r="R49" s="155">
        <v>15148</v>
      </c>
      <c r="S49" s="156">
        <v>26270</v>
      </c>
      <c r="T49" s="528"/>
      <c r="U49" s="529"/>
    </row>
    <row r="50" spans="1:21">
      <c r="A50" s="149"/>
      <c r="B50" s="149"/>
      <c r="C50" s="149" t="s">
        <v>82</v>
      </c>
      <c r="D50" s="155">
        <v>13786</v>
      </c>
      <c r="E50" s="156">
        <v>5888</v>
      </c>
      <c r="F50" s="155">
        <v>8408</v>
      </c>
      <c r="G50" s="166">
        <v>10049</v>
      </c>
      <c r="H50" s="183">
        <v>11224</v>
      </c>
      <c r="I50" s="168">
        <v>9344</v>
      </c>
      <c r="J50" s="167">
        <v>9455</v>
      </c>
      <c r="K50" s="157">
        <v>9721</v>
      </c>
      <c r="L50" s="155">
        <v>10219</v>
      </c>
      <c r="M50" s="186">
        <v>10127</v>
      </c>
      <c r="N50" s="184">
        <v>10732</v>
      </c>
      <c r="O50" s="157">
        <v>12298</v>
      </c>
      <c r="P50" s="184">
        <v>10979</v>
      </c>
      <c r="Q50" s="156">
        <v>10403</v>
      </c>
      <c r="R50" s="184">
        <v>10942</v>
      </c>
      <c r="S50" s="156">
        <v>11236</v>
      </c>
      <c r="T50" s="528"/>
      <c r="U50" s="529"/>
    </row>
    <row r="51" spans="1:21">
      <c r="A51" s="158"/>
      <c r="B51" s="158"/>
      <c r="C51" s="158" t="s">
        <v>87</v>
      </c>
      <c r="D51" s="159">
        <v>2671</v>
      </c>
      <c r="E51" s="160">
        <v>3361</v>
      </c>
      <c r="F51" s="159">
        <v>2716</v>
      </c>
      <c r="G51" s="185">
        <v>1304</v>
      </c>
      <c r="H51" s="159">
        <v>975</v>
      </c>
      <c r="I51" s="160">
        <v>958</v>
      </c>
      <c r="J51" s="159">
        <v>942</v>
      </c>
      <c r="K51" s="161">
        <v>1100</v>
      </c>
      <c r="L51" s="159">
        <v>1118</v>
      </c>
      <c r="M51" s="187">
        <v>1215</v>
      </c>
      <c r="N51" s="159">
        <v>1232</v>
      </c>
      <c r="O51" s="161">
        <v>1263</v>
      </c>
      <c r="P51" s="159">
        <v>1281</v>
      </c>
      <c r="Q51" s="160">
        <v>1321</v>
      </c>
      <c r="R51" s="159">
        <v>1397</v>
      </c>
      <c r="S51" s="160">
        <v>947</v>
      </c>
      <c r="T51" s="528"/>
      <c r="U51" s="529"/>
    </row>
    <row r="52" spans="1:21" ht="6.75" customHeight="1">
      <c r="A52" s="147"/>
      <c r="B52" s="147"/>
      <c r="C52" s="180"/>
      <c r="D52" s="188"/>
      <c r="E52" s="189"/>
      <c r="F52" s="188"/>
      <c r="G52" s="190"/>
      <c r="H52" s="188"/>
      <c r="I52" s="189"/>
      <c r="J52" s="188"/>
      <c r="K52" s="190"/>
      <c r="L52" s="188"/>
      <c r="M52" s="189"/>
      <c r="N52" s="188"/>
      <c r="O52" s="190"/>
      <c r="P52" s="188"/>
      <c r="Q52" s="189"/>
      <c r="R52" s="188"/>
      <c r="S52" s="189"/>
      <c r="T52" s="529"/>
      <c r="U52" s="529"/>
    </row>
    <row r="53" spans="1:21">
      <c r="A53" s="180"/>
      <c r="B53" s="154" t="s">
        <v>88</v>
      </c>
      <c r="C53" s="191"/>
      <c r="D53" s="162">
        <f t="shared" ref="D53:P53" si="4">+SUM(D47:D51)</f>
        <v>319065</v>
      </c>
      <c r="E53" s="163">
        <f t="shared" si="4"/>
        <v>379084</v>
      </c>
      <c r="F53" s="162">
        <f t="shared" si="4"/>
        <v>368195</v>
      </c>
      <c r="G53" s="170">
        <f t="shared" si="4"/>
        <v>288560</v>
      </c>
      <c r="H53" s="192">
        <f t="shared" si="4"/>
        <v>281521</v>
      </c>
      <c r="I53" s="172">
        <f>+SUM(I47:I51)</f>
        <v>332857</v>
      </c>
      <c r="J53" s="192">
        <f t="shared" si="4"/>
        <v>303323</v>
      </c>
      <c r="K53" s="164">
        <f>+SUM(K47:K51)</f>
        <v>322634</v>
      </c>
      <c r="L53" s="162">
        <f t="shared" si="4"/>
        <v>312753</v>
      </c>
      <c r="M53" s="163">
        <f t="shared" si="4"/>
        <v>303779</v>
      </c>
      <c r="N53" s="193">
        <f t="shared" si="4"/>
        <v>268542</v>
      </c>
      <c r="O53" s="164">
        <f>+SUM(O47:O51)</f>
        <v>267477</v>
      </c>
      <c r="P53" s="162">
        <f t="shared" si="4"/>
        <v>268395</v>
      </c>
      <c r="Q53" s="163">
        <f>+SUM(Q47:Q51)</f>
        <v>224849</v>
      </c>
      <c r="R53" s="162">
        <f>SUM(R47:R51)</f>
        <v>259395</v>
      </c>
      <c r="S53" s="163">
        <f>SUM(S47:S51)</f>
        <v>286547</v>
      </c>
      <c r="T53" s="530"/>
      <c r="U53" s="529"/>
    </row>
    <row r="54" spans="1:21" ht="8.25" customHeight="1">
      <c r="A54" s="180"/>
      <c r="B54" s="180"/>
      <c r="C54" s="180"/>
      <c r="D54" s="155"/>
      <c r="E54" s="156"/>
      <c r="F54" s="155"/>
      <c r="G54" s="157"/>
      <c r="H54" s="155"/>
      <c r="I54" s="156"/>
      <c r="J54" s="155"/>
      <c r="K54" s="157"/>
      <c r="L54" s="155"/>
      <c r="M54" s="156"/>
      <c r="N54" s="155"/>
      <c r="O54" s="157"/>
      <c r="P54" s="155"/>
      <c r="Q54" s="156"/>
      <c r="R54" s="155"/>
      <c r="S54" s="156"/>
      <c r="T54" s="528"/>
      <c r="U54" s="529"/>
    </row>
    <row r="55" spans="1:21">
      <c r="A55" s="154" t="s">
        <v>89</v>
      </c>
      <c r="B55" s="154"/>
      <c r="C55" s="154"/>
      <c r="D55" s="162">
        <f t="shared" ref="D55:P55" si="5">+D53+D43</f>
        <v>523907</v>
      </c>
      <c r="E55" s="163">
        <f t="shared" si="5"/>
        <v>566482</v>
      </c>
      <c r="F55" s="162">
        <f t="shared" si="5"/>
        <v>554448</v>
      </c>
      <c r="G55" s="170">
        <f t="shared" si="5"/>
        <v>569996</v>
      </c>
      <c r="H55" s="171">
        <f t="shared" si="5"/>
        <v>552674</v>
      </c>
      <c r="I55" s="172">
        <f>+I53+I43</f>
        <v>595407</v>
      </c>
      <c r="J55" s="171">
        <f t="shared" si="5"/>
        <v>579575</v>
      </c>
      <c r="K55" s="164">
        <f>+K53+K43</f>
        <v>560957</v>
      </c>
      <c r="L55" s="162">
        <f t="shared" si="5"/>
        <v>503195</v>
      </c>
      <c r="M55" s="163">
        <f t="shared" si="5"/>
        <v>569989</v>
      </c>
      <c r="N55" s="162">
        <f t="shared" si="5"/>
        <v>507306</v>
      </c>
      <c r="O55" s="164">
        <f>+O53+O43</f>
        <v>514294</v>
      </c>
      <c r="P55" s="162">
        <f t="shared" si="5"/>
        <v>497573</v>
      </c>
      <c r="Q55" s="163">
        <f>+Q53+Q43</f>
        <v>508724</v>
      </c>
      <c r="R55" s="162">
        <f>R43+R53</f>
        <v>506255</v>
      </c>
      <c r="S55" s="163">
        <f>S43+S53</f>
        <v>541937</v>
      </c>
      <c r="T55" s="530"/>
      <c r="U55" s="529"/>
    </row>
    <row r="56" spans="1:21" ht="7.5" customHeight="1">
      <c r="A56" s="147"/>
      <c r="B56" s="147"/>
      <c r="C56" s="147"/>
      <c r="D56" s="155"/>
      <c r="E56" s="156"/>
      <c r="F56" s="155"/>
      <c r="G56" s="157"/>
      <c r="H56" s="155"/>
      <c r="I56" s="156"/>
      <c r="J56" s="155"/>
      <c r="K56" s="157"/>
      <c r="L56" s="155"/>
      <c r="M56" s="156"/>
      <c r="N56" s="155"/>
      <c r="O56" s="157"/>
      <c r="P56" s="155"/>
      <c r="Q56" s="156"/>
      <c r="R56" s="155"/>
      <c r="S56" s="156"/>
      <c r="T56" s="528"/>
      <c r="U56" s="529"/>
    </row>
    <row r="57" spans="1:21">
      <c r="A57" s="154" t="s">
        <v>90</v>
      </c>
      <c r="B57" s="147"/>
      <c r="C57" s="147"/>
      <c r="D57" s="155"/>
      <c r="E57" s="156"/>
      <c r="F57" s="155"/>
      <c r="G57" s="157"/>
      <c r="H57" s="155"/>
      <c r="I57" s="156"/>
      <c r="J57" s="155"/>
      <c r="K57" s="157"/>
      <c r="L57" s="155"/>
      <c r="M57" s="156"/>
      <c r="N57" s="155"/>
      <c r="O57" s="157"/>
      <c r="P57" s="155"/>
      <c r="Q57" s="156"/>
      <c r="R57" s="155"/>
      <c r="S57" s="156"/>
      <c r="T57" s="528"/>
      <c r="U57" s="529"/>
    </row>
    <row r="58" spans="1:21" ht="8.25" customHeight="1">
      <c r="A58" s="147"/>
      <c r="B58" s="147"/>
      <c r="C58" s="147"/>
      <c r="D58" s="155"/>
      <c r="E58" s="156"/>
      <c r="F58" s="155"/>
      <c r="G58" s="157"/>
      <c r="H58" s="155"/>
      <c r="I58" s="156"/>
      <c r="J58" s="155"/>
      <c r="K58" s="157"/>
      <c r="L58" s="155"/>
      <c r="M58" s="156"/>
      <c r="N58" s="155"/>
      <c r="O58" s="157"/>
      <c r="P58" s="155"/>
      <c r="Q58" s="156"/>
      <c r="R58" s="155"/>
      <c r="S58" s="156"/>
      <c r="T58" s="528"/>
      <c r="U58" s="529"/>
    </row>
    <row r="59" spans="1:21" ht="12.75" customHeight="1">
      <c r="A59" s="147"/>
      <c r="B59" s="154" t="s">
        <v>91</v>
      </c>
      <c r="C59" s="147"/>
      <c r="D59" s="155"/>
      <c r="E59" s="156"/>
      <c r="F59" s="155"/>
      <c r="G59" s="157"/>
      <c r="H59" s="155"/>
      <c r="I59" s="156"/>
      <c r="J59" s="155"/>
      <c r="K59" s="157"/>
      <c r="L59" s="155"/>
      <c r="M59" s="156"/>
      <c r="N59" s="155"/>
      <c r="O59" s="157"/>
      <c r="P59" s="155"/>
      <c r="Q59" s="156"/>
      <c r="R59" s="155"/>
      <c r="S59" s="156"/>
      <c r="T59" s="528"/>
      <c r="U59" s="529"/>
    </row>
    <row r="60" spans="1:21">
      <c r="A60" s="147"/>
      <c r="B60" s="147"/>
      <c r="C60" s="147" t="s">
        <v>92</v>
      </c>
      <c r="D60" s="155">
        <v>104275</v>
      </c>
      <c r="E60" s="156">
        <v>104275</v>
      </c>
      <c r="F60" s="155">
        <v>104275</v>
      </c>
      <c r="G60" s="157">
        <v>104275</v>
      </c>
      <c r="H60" s="155">
        <v>104275</v>
      </c>
      <c r="I60" s="156">
        <v>104275</v>
      </c>
      <c r="J60" s="155">
        <v>104275</v>
      </c>
      <c r="K60" s="157">
        <v>104275</v>
      </c>
      <c r="L60" s="155">
        <v>104275</v>
      </c>
      <c r="M60" s="156">
        <v>104275</v>
      </c>
      <c r="N60" s="155">
        <v>104275</v>
      </c>
      <c r="O60" s="157">
        <v>104275</v>
      </c>
      <c r="P60" s="155">
        <v>104275</v>
      </c>
      <c r="Q60" s="156">
        <v>104275</v>
      </c>
      <c r="R60" s="155">
        <v>104275</v>
      </c>
      <c r="S60" s="156">
        <v>104275</v>
      </c>
      <c r="T60" s="528"/>
      <c r="U60" s="529"/>
    </row>
    <row r="61" spans="1:21">
      <c r="A61" s="147"/>
      <c r="B61" s="147"/>
      <c r="C61" s="147" t="s">
        <v>93</v>
      </c>
      <c r="D61" s="155">
        <v>27379</v>
      </c>
      <c r="E61" s="156">
        <v>27379</v>
      </c>
      <c r="F61" s="155">
        <v>27379</v>
      </c>
      <c r="G61" s="157">
        <v>27379</v>
      </c>
      <c r="H61" s="155">
        <v>27379</v>
      </c>
      <c r="I61" s="156">
        <v>27379</v>
      </c>
      <c r="J61" s="155">
        <v>27379</v>
      </c>
      <c r="K61" s="157">
        <v>27379</v>
      </c>
      <c r="L61" s="155">
        <v>27379</v>
      </c>
      <c r="M61" s="156">
        <v>27379</v>
      </c>
      <c r="N61" s="155">
        <v>27379</v>
      </c>
      <c r="O61" s="157">
        <v>27379</v>
      </c>
      <c r="P61" s="155">
        <v>27379</v>
      </c>
      <c r="Q61" s="156">
        <v>27379</v>
      </c>
      <c r="R61" s="155">
        <v>27379</v>
      </c>
      <c r="S61" s="156">
        <v>27379</v>
      </c>
      <c r="T61" s="528"/>
      <c r="U61" s="529"/>
    </row>
    <row r="62" spans="1:21">
      <c r="A62" s="147"/>
      <c r="B62" s="147"/>
      <c r="C62" s="147" t="s">
        <v>94</v>
      </c>
      <c r="D62" s="155">
        <v>-1179</v>
      </c>
      <c r="E62" s="156">
        <v>-1179</v>
      </c>
      <c r="F62" s="155">
        <v>-1179</v>
      </c>
      <c r="G62" s="157">
        <v>-1179</v>
      </c>
      <c r="H62" s="155">
        <v>-1179</v>
      </c>
      <c r="I62" s="156">
        <v>-1179</v>
      </c>
      <c r="J62" s="155">
        <v>-1179</v>
      </c>
      <c r="K62" s="157">
        <v>-1179</v>
      </c>
      <c r="L62" s="155">
        <v>-1179</v>
      </c>
      <c r="M62" s="156">
        <v>-1179</v>
      </c>
      <c r="N62" s="155">
        <v>-1179</v>
      </c>
      <c r="O62" s="157">
        <v>-307</v>
      </c>
      <c r="P62" s="155">
        <v>-307</v>
      </c>
      <c r="Q62" s="156">
        <v>-307</v>
      </c>
      <c r="R62" s="155">
        <v>-307</v>
      </c>
      <c r="S62" s="156">
        <v>-307</v>
      </c>
      <c r="T62" s="528"/>
      <c r="U62" s="529"/>
    </row>
    <row r="63" spans="1:21">
      <c r="A63" s="149"/>
      <c r="B63" s="149"/>
      <c r="C63" s="149" t="s">
        <v>95</v>
      </c>
      <c r="D63" s="155">
        <v>407217</v>
      </c>
      <c r="E63" s="156">
        <v>361662</v>
      </c>
      <c r="F63" s="155">
        <v>388375</v>
      </c>
      <c r="G63" s="166">
        <v>397684</v>
      </c>
      <c r="H63" s="167">
        <v>419240</v>
      </c>
      <c r="I63" s="168">
        <v>365318</v>
      </c>
      <c r="J63" s="167">
        <v>388081</v>
      </c>
      <c r="K63" s="157">
        <v>398250</v>
      </c>
      <c r="L63" s="167">
        <v>414696</v>
      </c>
      <c r="M63" s="156">
        <v>353587</v>
      </c>
      <c r="N63" s="155">
        <v>378092</v>
      </c>
      <c r="O63" s="157">
        <v>385283</v>
      </c>
      <c r="P63" s="155">
        <v>400450</v>
      </c>
      <c r="Q63" s="156">
        <v>352695</v>
      </c>
      <c r="R63" s="155">
        <v>366032</v>
      </c>
      <c r="S63" s="156">
        <v>325709</v>
      </c>
      <c r="T63" s="528"/>
      <c r="U63" s="529"/>
    </row>
    <row r="64" spans="1:21" s="169" customFormat="1">
      <c r="A64" s="158"/>
      <c r="B64" s="158"/>
      <c r="C64" s="158" t="s">
        <v>96</v>
      </c>
      <c r="D64" s="159">
        <v>2908</v>
      </c>
      <c r="E64" s="160">
        <v>-11080</v>
      </c>
      <c r="F64" s="159">
        <v>-6928</v>
      </c>
      <c r="G64" s="185">
        <v>5787</v>
      </c>
      <c r="H64" s="159">
        <v>31546</v>
      </c>
      <c r="I64" s="160">
        <v>9785</v>
      </c>
      <c r="J64" s="159">
        <v>9531</v>
      </c>
      <c r="K64" s="161">
        <v>9755</v>
      </c>
      <c r="L64" s="194">
        <v>7043</v>
      </c>
      <c r="M64" s="160">
        <v>18355</v>
      </c>
      <c r="N64" s="159">
        <v>14074</v>
      </c>
      <c r="O64" s="161">
        <v>14882</v>
      </c>
      <c r="P64" s="159">
        <v>8129</v>
      </c>
      <c r="Q64" s="160">
        <v>7932</v>
      </c>
      <c r="R64" s="159">
        <v>21432</v>
      </c>
      <c r="S64" s="160">
        <v>30959</v>
      </c>
      <c r="T64" s="528"/>
      <c r="U64" s="529"/>
    </row>
    <row r="65" spans="1:21">
      <c r="A65" s="147"/>
      <c r="B65" s="154" t="s">
        <v>97</v>
      </c>
      <c r="C65" s="147"/>
      <c r="D65" s="155">
        <f t="shared" ref="D65:Q65" si="6">+SUM(D60:D64)</f>
        <v>540600</v>
      </c>
      <c r="E65" s="156">
        <f t="shared" si="6"/>
        <v>481057</v>
      </c>
      <c r="F65" s="155">
        <f t="shared" si="6"/>
        <v>511922</v>
      </c>
      <c r="G65" s="166">
        <f t="shared" si="6"/>
        <v>533946</v>
      </c>
      <c r="H65" s="167">
        <f t="shared" si="6"/>
        <v>581261</v>
      </c>
      <c r="I65" s="168">
        <f t="shared" si="6"/>
        <v>505578</v>
      </c>
      <c r="J65" s="167">
        <f t="shared" si="6"/>
        <v>528087</v>
      </c>
      <c r="K65" s="157">
        <f t="shared" si="6"/>
        <v>538480</v>
      </c>
      <c r="L65" s="155">
        <f t="shared" si="6"/>
        <v>552214</v>
      </c>
      <c r="M65" s="156">
        <f t="shared" si="6"/>
        <v>502417</v>
      </c>
      <c r="N65" s="155">
        <f t="shared" si="6"/>
        <v>522641</v>
      </c>
      <c r="O65" s="157">
        <f t="shared" si="6"/>
        <v>531512</v>
      </c>
      <c r="P65" s="155">
        <f t="shared" si="6"/>
        <v>539926</v>
      </c>
      <c r="Q65" s="156">
        <f t="shared" si="6"/>
        <v>491974</v>
      </c>
      <c r="R65" s="155">
        <f>SUM(R60:R64)</f>
        <v>518811</v>
      </c>
      <c r="S65" s="156">
        <f>SUM(S60:S64)</f>
        <v>488015</v>
      </c>
      <c r="T65" s="528"/>
      <c r="U65" s="529"/>
    </row>
    <row r="66" spans="1:21">
      <c r="A66" s="158"/>
      <c r="B66" s="195" t="s">
        <v>98</v>
      </c>
      <c r="C66" s="195"/>
      <c r="D66" s="159">
        <v>71582</v>
      </c>
      <c r="E66" s="160">
        <v>66940</v>
      </c>
      <c r="F66" s="159">
        <v>56049</v>
      </c>
      <c r="G66" s="185">
        <v>62601</v>
      </c>
      <c r="H66" s="194">
        <v>76256</v>
      </c>
      <c r="I66" s="196">
        <v>60170</v>
      </c>
      <c r="J66" s="194">
        <v>64137</v>
      </c>
      <c r="K66" s="161">
        <v>66940</v>
      </c>
      <c r="L66" s="159">
        <v>68296</v>
      </c>
      <c r="M66" s="160">
        <v>71318</v>
      </c>
      <c r="N66" s="159">
        <v>60616</v>
      </c>
      <c r="O66" s="161">
        <v>63200</v>
      </c>
      <c r="P66" s="159">
        <v>62904</v>
      </c>
      <c r="Q66" s="160">
        <v>53500</v>
      </c>
      <c r="R66" s="159">
        <v>62489</v>
      </c>
      <c r="S66" s="160">
        <v>68076</v>
      </c>
      <c r="T66" s="528"/>
      <c r="U66" s="529"/>
    </row>
    <row r="67" spans="1:21">
      <c r="A67" s="154" t="s">
        <v>99</v>
      </c>
      <c r="B67" s="191"/>
      <c r="C67" s="154"/>
      <c r="D67" s="162">
        <f t="shared" ref="D67:Q67" si="7">+D65+D66</f>
        <v>612182</v>
      </c>
      <c r="E67" s="163">
        <f t="shared" si="7"/>
        <v>547997</v>
      </c>
      <c r="F67" s="162">
        <f t="shared" si="7"/>
        <v>567971</v>
      </c>
      <c r="G67" s="170">
        <f t="shared" si="7"/>
        <v>596547</v>
      </c>
      <c r="H67" s="171">
        <f t="shared" si="7"/>
        <v>657517</v>
      </c>
      <c r="I67" s="172">
        <f t="shared" si="7"/>
        <v>565748</v>
      </c>
      <c r="J67" s="197">
        <f t="shared" si="7"/>
        <v>592224</v>
      </c>
      <c r="K67" s="164">
        <f t="shared" si="7"/>
        <v>605420</v>
      </c>
      <c r="L67" s="162">
        <f t="shared" si="7"/>
        <v>620510</v>
      </c>
      <c r="M67" s="163">
        <f t="shared" si="7"/>
        <v>573735</v>
      </c>
      <c r="N67" s="162">
        <f t="shared" si="7"/>
        <v>583257</v>
      </c>
      <c r="O67" s="164">
        <f t="shared" si="7"/>
        <v>594712</v>
      </c>
      <c r="P67" s="162">
        <f t="shared" si="7"/>
        <v>602830</v>
      </c>
      <c r="Q67" s="163">
        <f t="shared" si="7"/>
        <v>545474</v>
      </c>
      <c r="R67" s="162">
        <f>+R65+R66</f>
        <v>581300</v>
      </c>
      <c r="S67" s="163">
        <f>+S65+S66</f>
        <v>556091</v>
      </c>
      <c r="T67" s="530"/>
      <c r="U67" s="529"/>
    </row>
    <row r="68" spans="1:21" ht="8.25" customHeight="1">
      <c r="A68" s="147"/>
      <c r="B68" s="147"/>
      <c r="C68" s="147"/>
      <c r="D68" s="155"/>
      <c r="E68" s="156"/>
      <c r="F68" s="155"/>
      <c r="G68" s="157"/>
      <c r="H68" s="155"/>
      <c r="I68" s="156"/>
      <c r="J68" s="155"/>
      <c r="K68" s="157"/>
      <c r="L68" s="155"/>
      <c r="M68" s="156"/>
      <c r="N68" s="155"/>
      <c r="O68" s="157"/>
      <c r="P68" s="155"/>
      <c r="Q68" s="156"/>
      <c r="R68" s="155"/>
      <c r="S68" s="156"/>
      <c r="T68" s="528"/>
      <c r="U68" s="529"/>
    </row>
    <row r="69" spans="1:21" ht="13.5" thickBot="1">
      <c r="A69" s="173" t="s">
        <v>100</v>
      </c>
      <c r="B69" s="173"/>
      <c r="C69" s="173"/>
      <c r="D69" s="174">
        <f t="shared" ref="D69:Q69" si="8">+D67+D55</f>
        <v>1136089</v>
      </c>
      <c r="E69" s="175">
        <f t="shared" si="8"/>
        <v>1114479</v>
      </c>
      <c r="F69" s="174">
        <f t="shared" si="8"/>
        <v>1122419</v>
      </c>
      <c r="G69" s="176">
        <f t="shared" si="8"/>
        <v>1166543</v>
      </c>
      <c r="H69" s="177">
        <f t="shared" si="8"/>
        <v>1210191</v>
      </c>
      <c r="I69" s="178">
        <f t="shared" si="8"/>
        <v>1161155</v>
      </c>
      <c r="J69" s="177">
        <f t="shared" si="8"/>
        <v>1171799</v>
      </c>
      <c r="K69" s="179">
        <f t="shared" si="8"/>
        <v>1166377</v>
      </c>
      <c r="L69" s="174">
        <f t="shared" si="8"/>
        <v>1123705</v>
      </c>
      <c r="M69" s="175">
        <f t="shared" si="8"/>
        <v>1143724</v>
      </c>
      <c r="N69" s="174">
        <f t="shared" si="8"/>
        <v>1090563</v>
      </c>
      <c r="O69" s="179">
        <f t="shared" si="8"/>
        <v>1109006</v>
      </c>
      <c r="P69" s="174">
        <f t="shared" si="8"/>
        <v>1100403</v>
      </c>
      <c r="Q69" s="175">
        <f t="shared" si="8"/>
        <v>1054198</v>
      </c>
      <c r="R69" s="174">
        <f>R55+R67</f>
        <v>1087555</v>
      </c>
      <c r="S69" s="175">
        <f>S55+S67</f>
        <v>1098028</v>
      </c>
      <c r="T69" s="530"/>
      <c r="U69" s="529"/>
    </row>
    <row r="70" spans="1:21" ht="13.5" thickTop="1">
      <c r="A70" s="147"/>
      <c r="B70" s="147"/>
      <c r="C70" s="147"/>
      <c r="D70" s="155"/>
      <c r="E70" s="156"/>
      <c r="F70" s="155"/>
      <c r="G70" s="157"/>
      <c r="H70" s="155"/>
      <c r="I70" s="156"/>
      <c r="J70" s="155"/>
      <c r="K70" s="157"/>
      <c r="L70" s="155"/>
      <c r="M70" s="156"/>
      <c r="N70" s="155"/>
      <c r="O70" s="157"/>
      <c r="P70" s="155"/>
      <c r="Q70" s="156"/>
      <c r="R70" s="155"/>
      <c r="S70" s="156"/>
      <c r="T70" s="528"/>
      <c r="U70" s="529"/>
    </row>
    <row r="71" spans="1:21">
      <c r="A71" s="165" t="s">
        <v>101</v>
      </c>
      <c r="B71" s="147"/>
      <c r="C71" s="147"/>
      <c r="D71" s="162">
        <f t="shared" ref="D71:S71" si="9">-D10-D12+D35+D36+D47+D48</f>
        <v>238670</v>
      </c>
      <c r="E71" s="163">
        <f t="shared" si="9"/>
        <v>289482</v>
      </c>
      <c r="F71" s="162">
        <f t="shared" si="9"/>
        <v>271160</v>
      </c>
      <c r="G71" s="170">
        <f t="shared" si="9"/>
        <v>254332</v>
      </c>
      <c r="H71" s="162">
        <f>-H10-H12+H35+H36+H47+H48</f>
        <v>217780</v>
      </c>
      <c r="I71" s="163">
        <f t="shared" si="9"/>
        <v>311882</v>
      </c>
      <c r="J71" s="162">
        <f t="shared" si="9"/>
        <v>284272</v>
      </c>
      <c r="K71" s="164">
        <f t="shared" si="9"/>
        <v>269429</v>
      </c>
      <c r="L71" s="162">
        <f t="shared" si="9"/>
        <v>265360</v>
      </c>
      <c r="M71" s="163">
        <f>-M10-M12+M35+M36+M47+M48+M37</f>
        <v>297405</v>
      </c>
      <c r="N71" s="162">
        <f>-N10-N12+N35+N36+N47+N48+N37</f>
        <v>278527</v>
      </c>
      <c r="O71" s="164">
        <f>-O10-O12+O35+O36+O47+O48+O37</f>
        <v>289446</v>
      </c>
      <c r="P71" s="162">
        <f t="shared" si="9"/>
        <v>270451</v>
      </c>
      <c r="Q71" s="163">
        <f t="shared" si="9"/>
        <v>295060</v>
      </c>
      <c r="R71" s="162">
        <f t="shared" si="9"/>
        <v>272389</v>
      </c>
      <c r="S71" s="163">
        <f t="shared" si="9"/>
        <v>288377</v>
      </c>
      <c r="T71" s="530"/>
      <c r="U71" s="529"/>
    </row>
    <row r="72" spans="1:21" ht="13.5" thickBot="1">
      <c r="A72" s="173" t="s">
        <v>102</v>
      </c>
      <c r="B72" s="173"/>
      <c r="C72" s="173"/>
      <c r="D72" s="198">
        <f t="shared" ref="D72:S72" si="10">+(+D35+D36+D47+D48-D10-D12)/(+D35+D36+D47+D48-D10-D12+D67)</f>
        <v>0.28050706820927729</v>
      </c>
      <c r="E72" s="199">
        <f t="shared" si="10"/>
        <v>0.34565881651957842</v>
      </c>
      <c r="F72" s="198">
        <f t="shared" si="10"/>
        <v>0.32314382378913425</v>
      </c>
      <c r="G72" s="200">
        <f t="shared" si="10"/>
        <v>0.29890501469656672</v>
      </c>
      <c r="H72" s="201">
        <f t="shared" si="10"/>
        <v>0.2488069763748762</v>
      </c>
      <c r="I72" s="202">
        <f t="shared" si="10"/>
        <v>0.35536843544546109</v>
      </c>
      <c r="J72" s="201">
        <f t="shared" si="10"/>
        <v>0.3243277778791917</v>
      </c>
      <c r="K72" s="203">
        <f t="shared" si="10"/>
        <v>0.30797200431160121</v>
      </c>
      <c r="L72" s="198">
        <f t="shared" si="10"/>
        <v>0.29954733764547847</v>
      </c>
      <c r="M72" s="199">
        <f t="shared" si="10"/>
        <v>0.34139747916523178</v>
      </c>
      <c r="N72" s="198">
        <f t="shared" si="10"/>
        <v>0.32319815638257382</v>
      </c>
      <c r="O72" s="203">
        <f t="shared" si="10"/>
        <v>0.3273690901399976</v>
      </c>
      <c r="P72" s="198">
        <f t="shared" si="10"/>
        <v>0.30969527563292915</v>
      </c>
      <c r="Q72" s="199">
        <f t="shared" si="10"/>
        <v>0.35103874441723953</v>
      </c>
      <c r="R72" s="198">
        <f t="shared" si="10"/>
        <v>0.31907287079955349</v>
      </c>
      <c r="S72" s="199">
        <f t="shared" si="10"/>
        <v>0.34148955318614799</v>
      </c>
      <c r="T72" s="531"/>
      <c r="U72" s="529"/>
    </row>
    <row r="73" spans="1:21" ht="13.5" thickTop="1"/>
    <row r="74" spans="1:21">
      <c r="A74" s="400"/>
      <c r="C74" s="401"/>
    </row>
    <row r="76" spans="1:21">
      <c r="A76" s="402"/>
      <c r="N76" s="126"/>
    </row>
    <row r="77" spans="1:21">
      <c r="N77" s="126"/>
    </row>
    <row r="78" spans="1:21">
      <c r="N78" s="126"/>
    </row>
    <row r="79" spans="1:21">
      <c r="N79" s="126"/>
    </row>
    <row r="80" spans="1:21">
      <c r="N80" s="204"/>
    </row>
    <row r="81" spans="14:14">
      <c r="N81" s="206"/>
    </row>
  </sheetData>
  <pageMargins left="0.75" right="0.75" top="1" bottom="1" header="0.5" footer="0.5"/>
  <pageSetup paperSize="9" scale="51" orientation="landscape" r:id="rId1"/>
  <headerFooter alignWithMargins="0"/>
  <colBreaks count="1" manualBreakCount="1">
    <brk id="11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V53"/>
  <sheetViews>
    <sheetView zoomScaleNormal="100" workbookViewId="0">
      <pane xSplit="3" ySplit="4" topLeftCell="D16" activePane="bottomRight" state="frozen"/>
      <selection pane="topRight"/>
      <selection pane="bottomLeft"/>
      <selection pane="bottomRight" activeCell="I54" sqref="I54"/>
    </sheetView>
  </sheetViews>
  <sheetFormatPr defaultColWidth="12.5703125" defaultRowHeight="12.75"/>
  <cols>
    <col min="1" max="2" width="3.85546875" style="217" customWidth="1"/>
    <col min="3" max="3" width="58.42578125" style="217" customWidth="1"/>
    <col min="4" max="18" width="12.7109375" style="217" customWidth="1"/>
    <col min="19" max="16384" width="12.5703125" style="217"/>
  </cols>
  <sheetData>
    <row r="1" spans="1:22" s="209" customFormat="1" ht="15.75">
      <c r="A1" s="1" t="s">
        <v>0</v>
      </c>
      <c r="B1" s="207"/>
      <c r="C1" s="208"/>
      <c r="D1" s="124">
        <v>2008</v>
      </c>
      <c r="E1" s="124">
        <v>2008</v>
      </c>
      <c r="F1" s="124">
        <v>2008</v>
      </c>
      <c r="G1" s="125">
        <v>2008</v>
      </c>
      <c r="H1" s="124">
        <v>2009</v>
      </c>
      <c r="I1" s="124">
        <v>2009</v>
      </c>
      <c r="J1" s="124">
        <v>2009</v>
      </c>
      <c r="K1" s="125">
        <v>2009</v>
      </c>
      <c r="L1" s="124">
        <v>2010</v>
      </c>
      <c r="M1" s="124">
        <v>2010</v>
      </c>
      <c r="N1" s="124">
        <v>2010</v>
      </c>
      <c r="O1" s="125">
        <v>2010</v>
      </c>
      <c r="P1" s="124">
        <v>2011</v>
      </c>
      <c r="Q1" s="124">
        <v>2011</v>
      </c>
      <c r="R1" s="124">
        <v>2011</v>
      </c>
      <c r="S1" s="124">
        <v>2011</v>
      </c>
    </row>
    <row r="2" spans="1:22" s="209" customFormat="1" ht="15.75">
      <c r="A2" s="1" t="s">
        <v>103</v>
      </c>
      <c r="B2" s="207"/>
      <c r="C2" s="207"/>
      <c r="D2" s="129" t="s">
        <v>9</v>
      </c>
      <c r="E2" s="130" t="s">
        <v>53</v>
      </c>
      <c r="F2" s="129" t="s">
        <v>11</v>
      </c>
      <c r="G2" s="131" t="s">
        <v>10</v>
      </c>
      <c r="H2" s="129" t="s">
        <v>9</v>
      </c>
      <c r="I2" s="130" t="s">
        <v>53</v>
      </c>
      <c r="J2" s="129" t="s">
        <v>11</v>
      </c>
      <c r="K2" s="131" t="s">
        <v>10</v>
      </c>
      <c r="L2" s="129" t="s">
        <v>9</v>
      </c>
      <c r="M2" s="130" t="s">
        <v>53</v>
      </c>
      <c r="N2" s="129" t="s">
        <v>11</v>
      </c>
      <c r="O2" s="131" t="s">
        <v>10</v>
      </c>
      <c r="P2" s="129" t="s">
        <v>9</v>
      </c>
      <c r="Q2" s="130" t="s">
        <v>53</v>
      </c>
      <c r="R2" s="129" t="s">
        <v>11</v>
      </c>
      <c r="S2" s="129" t="s">
        <v>227</v>
      </c>
    </row>
    <row r="3" spans="1:22" s="209" customFormat="1">
      <c r="A3" s="210"/>
      <c r="B3" s="207"/>
      <c r="C3" s="207"/>
      <c r="D3" s="11" t="s">
        <v>12</v>
      </c>
      <c r="E3" s="11" t="s">
        <v>12</v>
      </c>
      <c r="F3" s="11" t="s">
        <v>12</v>
      </c>
      <c r="G3" s="131"/>
      <c r="H3" s="130"/>
      <c r="I3" s="130"/>
      <c r="J3" s="11"/>
      <c r="K3" s="131"/>
      <c r="L3" s="130"/>
      <c r="M3" s="130"/>
      <c r="N3" s="130"/>
      <c r="O3" s="131"/>
      <c r="P3" s="130"/>
      <c r="Q3" s="130"/>
      <c r="R3" s="130"/>
      <c r="S3" s="130"/>
    </row>
    <row r="4" spans="1:22" s="209" customFormat="1">
      <c r="A4" s="211" t="s">
        <v>104</v>
      </c>
      <c r="B4" s="212"/>
      <c r="C4" s="212"/>
      <c r="D4" s="213" t="s">
        <v>14</v>
      </c>
      <c r="E4" s="213" t="s">
        <v>14</v>
      </c>
      <c r="F4" s="213" t="s">
        <v>14</v>
      </c>
      <c r="G4" s="214" t="s">
        <v>15</v>
      </c>
      <c r="H4" s="213" t="s">
        <v>14</v>
      </c>
      <c r="I4" s="213" t="s">
        <v>14</v>
      </c>
      <c r="J4" s="213" t="s">
        <v>14</v>
      </c>
      <c r="K4" s="214" t="s">
        <v>15</v>
      </c>
      <c r="L4" s="213" t="s">
        <v>14</v>
      </c>
      <c r="M4" s="213" t="s">
        <v>14</v>
      </c>
      <c r="N4" s="213" t="s">
        <v>14</v>
      </c>
      <c r="O4" s="214" t="s">
        <v>15</v>
      </c>
      <c r="P4" s="213" t="s">
        <v>14</v>
      </c>
      <c r="Q4" s="213" t="s">
        <v>14</v>
      </c>
      <c r="R4" s="213" t="s">
        <v>14</v>
      </c>
      <c r="S4" s="213" t="s">
        <v>14</v>
      </c>
    </row>
    <row r="5" spans="1:22">
      <c r="A5" s="215"/>
      <c r="B5" s="215"/>
      <c r="C5" s="216"/>
      <c r="E5" s="215"/>
      <c r="G5" s="218"/>
      <c r="I5" s="215"/>
      <c r="K5" s="218"/>
      <c r="M5" s="215"/>
      <c r="O5" s="218"/>
      <c r="Q5" s="215"/>
      <c r="S5" s="215"/>
    </row>
    <row r="6" spans="1:22" ht="18.75">
      <c r="A6" s="219" t="s">
        <v>105</v>
      </c>
      <c r="B6" s="215"/>
      <c r="C6" s="216"/>
      <c r="E6" s="215"/>
      <c r="G6" s="218"/>
      <c r="I6" s="215"/>
      <c r="K6" s="218"/>
      <c r="M6" s="215"/>
      <c r="O6" s="218"/>
      <c r="Q6" s="215"/>
      <c r="R6" s="220"/>
      <c r="S6" s="215"/>
    </row>
    <row r="7" spans="1:22" ht="18.75">
      <c r="A7" s="215"/>
      <c r="B7" s="215"/>
      <c r="C7" s="216"/>
      <c r="E7" s="215"/>
      <c r="G7" s="218"/>
      <c r="I7" s="215"/>
      <c r="K7" s="218"/>
      <c r="M7" s="215"/>
      <c r="O7" s="218"/>
      <c r="Q7" s="215"/>
      <c r="R7" s="220"/>
      <c r="S7" s="215"/>
    </row>
    <row r="8" spans="1:22">
      <c r="A8" s="215"/>
      <c r="B8" s="215"/>
      <c r="C8" s="215" t="s">
        <v>48</v>
      </c>
      <c r="D8" s="221">
        <v>25588</v>
      </c>
      <c r="E8" s="222">
        <v>59900</v>
      </c>
      <c r="F8" s="221">
        <v>90665</v>
      </c>
      <c r="G8" s="223">
        <v>105593</v>
      </c>
      <c r="H8" s="221">
        <v>24403</v>
      </c>
      <c r="I8" s="222">
        <v>53300</v>
      </c>
      <c r="J8" s="221">
        <v>80451</v>
      </c>
      <c r="K8" s="223">
        <v>93253</v>
      </c>
      <c r="L8" s="221">
        <v>19264</v>
      </c>
      <c r="M8" s="222">
        <v>38875</v>
      </c>
      <c r="N8" s="221">
        <v>67659</v>
      </c>
      <c r="O8" s="223">
        <v>77371</v>
      </c>
      <c r="P8" s="224">
        <v>17867</v>
      </c>
      <c r="Q8" s="222">
        <v>25193</v>
      </c>
      <c r="R8" s="221">
        <v>41854</v>
      </c>
      <c r="S8" s="222">
        <v>3179</v>
      </c>
      <c r="T8" s="532"/>
      <c r="U8" s="533"/>
      <c r="V8" s="534"/>
    </row>
    <row r="9" spans="1:22">
      <c r="A9" s="215"/>
      <c r="B9" s="215"/>
      <c r="C9" s="215" t="s">
        <v>38</v>
      </c>
      <c r="D9" s="221">
        <v>27953</v>
      </c>
      <c r="E9" s="222">
        <v>55637</v>
      </c>
      <c r="F9" s="221">
        <v>79184</v>
      </c>
      <c r="G9" s="223">
        <v>106120</v>
      </c>
      <c r="H9" s="221">
        <v>24786</v>
      </c>
      <c r="I9" s="222">
        <v>50961</v>
      </c>
      <c r="J9" s="221">
        <v>76337</v>
      </c>
      <c r="K9" s="223">
        <v>101920</v>
      </c>
      <c r="L9" s="221">
        <v>24140</v>
      </c>
      <c r="M9" s="222">
        <v>49425</v>
      </c>
      <c r="N9" s="221">
        <v>74228</v>
      </c>
      <c r="O9" s="223">
        <v>100872</v>
      </c>
      <c r="P9" s="224">
        <v>23994</v>
      </c>
      <c r="Q9" s="222">
        <v>48018</v>
      </c>
      <c r="R9" s="221">
        <v>72061</v>
      </c>
      <c r="S9" s="222">
        <v>132915</v>
      </c>
      <c r="T9" s="532"/>
      <c r="U9" s="533"/>
      <c r="V9" s="534"/>
    </row>
    <row r="10" spans="1:22">
      <c r="A10" s="215"/>
      <c r="B10" s="215"/>
      <c r="C10" s="215" t="s">
        <v>47</v>
      </c>
      <c r="D10" s="221">
        <v>7426</v>
      </c>
      <c r="E10" s="222">
        <v>16885</v>
      </c>
      <c r="F10" s="221">
        <v>24020</v>
      </c>
      <c r="G10" s="223">
        <v>27698</v>
      </c>
      <c r="H10" s="221">
        <v>5463</v>
      </c>
      <c r="I10" s="222">
        <v>11430</v>
      </c>
      <c r="J10" s="221">
        <v>19684</v>
      </c>
      <c r="K10" s="223">
        <v>20958</v>
      </c>
      <c r="L10" s="221">
        <v>5750</v>
      </c>
      <c r="M10" s="222">
        <v>16902</v>
      </c>
      <c r="N10" s="221">
        <v>23554</v>
      </c>
      <c r="O10" s="223">
        <v>6583</v>
      </c>
      <c r="P10" s="224">
        <v>2944</v>
      </c>
      <c r="Q10" s="222">
        <v>8100</v>
      </c>
      <c r="R10" s="221">
        <v>14810</v>
      </c>
      <c r="S10" s="222">
        <v>27538</v>
      </c>
      <c r="T10" s="532"/>
      <c r="U10" s="533"/>
      <c r="V10" s="534"/>
    </row>
    <row r="11" spans="1:22">
      <c r="A11" s="215"/>
      <c r="B11" s="215"/>
      <c r="C11" s="215" t="s">
        <v>44</v>
      </c>
      <c r="D11" s="221">
        <v>7980</v>
      </c>
      <c r="E11" s="222">
        <v>12461</v>
      </c>
      <c r="F11" s="221">
        <v>20696</v>
      </c>
      <c r="G11" s="223">
        <v>30308</v>
      </c>
      <c r="H11" s="221">
        <v>9742</v>
      </c>
      <c r="I11" s="222">
        <v>15262</v>
      </c>
      <c r="J11" s="221">
        <v>25671</v>
      </c>
      <c r="K11" s="223">
        <v>32813</v>
      </c>
      <c r="L11" s="221">
        <v>8503</v>
      </c>
      <c r="M11" s="222">
        <v>14286</v>
      </c>
      <c r="N11" s="221">
        <v>21481</v>
      </c>
      <c r="O11" s="223">
        <v>28113</v>
      </c>
      <c r="P11" s="224">
        <v>8440</v>
      </c>
      <c r="Q11" s="222">
        <v>16491</v>
      </c>
      <c r="R11" s="221">
        <v>20678</v>
      </c>
      <c r="S11" s="222">
        <v>32462</v>
      </c>
      <c r="T11" s="532"/>
      <c r="U11" s="533"/>
      <c r="V11" s="534"/>
    </row>
    <row r="12" spans="1:22">
      <c r="A12" s="215"/>
      <c r="B12" s="215"/>
      <c r="C12" s="215" t="s">
        <v>106</v>
      </c>
      <c r="D12" s="221">
        <v>-12</v>
      </c>
      <c r="E12" s="222">
        <v>-545</v>
      </c>
      <c r="F12" s="221">
        <v>-717</v>
      </c>
      <c r="G12" s="223">
        <v>-1341</v>
      </c>
      <c r="H12" s="221">
        <v>176</v>
      </c>
      <c r="I12" s="222">
        <v>141</v>
      </c>
      <c r="J12" s="221">
        <v>116</v>
      </c>
      <c r="K12" s="223">
        <v>109</v>
      </c>
      <c r="L12" s="221">
        <v>9</v>
      </c>
      <c r="M12" s="222">
        <v>18</v>
      </c>
      <c r="N12" s="221">
        <v>20</v>
      </c>
      <c r="O12" s="223">
        <v>27</v>
      </c>
      <c r="P12" s="224">
        <v>1</v>
      </c>
      <c r="Q12" s="222">
        <v>1</v>
      </c>
      <c r="R12" s="221">
        <v>-4</v>
      </c>
      <c r="S12" s="222">
        <v>-12</v>
      </c>
      <c r="T12" s="532"/>
      <c r="U12" s="533"/>
      <c r="V12" s="534"/>
    </row>
    <row r="13" spans="1:22">
      <c r="A13" s="215"/>
      <c r="B13" s="215"/>
      <c r="C13" s="215" t="s">
        <v>107</v>
      </c>
      <c r="D13" s="221">
        <v>-5394</v>
      </c>
      <c r="E13" s="222">
        <v>-15785</v>
      </c>
      <c r="F13" s="221">
        <v>-19396</v>
      </c>
      <c r="G13" s="223">
        <v>-6898</v>
      </c>
      <c r="H13" s="221">
        <v>-1126</v>
      </c>
      <c r="I13" s="222">
        <v>-20332</v>
      </c>
      <c r="J13" s="221">
        <v>-18514</v>
      </c>
      <c r="K13" s="223">
        <v>-9576</v>
      </c>
      <c r="L13" s="221">
        <v>-9067</v>
      </c>
      <c r="M13" s="222">
        <v>-11505</v>
      </c>
      <c r="N13" s="221">
        <v>-10535</v>
      </c>
      <c r="O13" s="223">
        <v>-15567</v>
      </c>
      <c r="P13" s="224">
        <v>641</v>
      </c>
      <c r="Q13" s="222">
        <v>16722</v>
      </c>
      <c r="R13" s="221">
        <v>10547</v>
      </c>
      <c r="S13" s="222">
        <v>8507</v>
      </c>
      <c r="T13" s="532"/>
      <c r="U13" s="533"/>
      <c r="V13" s="534"/>
    </row>
    <row r="14" spans="1:22">
      <c r="A14" s="215"/>
      <c r="B14" s="215"/>
      <c r="C14" s="215" t="s">
        <v>108</v>
      </c>
      <c r="D14" s="221">
        <v>-6874</v>
      </c>
      <c r="E14" s="222">
        <v>-9012</v>
      </c>
      <c r="F14" s="221">
        <v>-14616</v>
      </c>
      <c r="G14" s="223">
        <v>-20768</v>
      </c>
      <c r="H14" s="221">
        <v>-5310</v>
      </c>
      <c r="I14" s="222">
        <v>-6601</v>
      </c>
      <c r="J14" s="221">
        <v>-13002</v>
      </c>
      <c r="K14" s="223">
        <v>-16053</v>
      </c>
      <c r="L14" s="221">
        <v>-4935</v>
      </c>
      <c r="M14" s="222">
        <v>-4458</v>
      </c>
      <c r="N14" s="221">
        <v>-10731</v>
      </c>
      <c r="O14" s="223">
        <v>-11419</v>
      </c>
      <c r="P14" s="224">
        <v>-4104</v>
      </c>
      <c r="Q14" s="222">
        <v>-5718</v>
      </c>
      <c r="R14" s="221">
        <v>-8579</v>
      </c>
      <c r="S14" s="222">
        <v>-10999</v>
      </c>
      <c r="T14" s="532"/>
      <c r="U14" s="533"/>
      <c r="V14" s="534"/>
    </row>
    <row r="15" spans="1:22">
      <c r="A15" s="215"/>
      <c r="B15" s="215"/>
      <c r="C15" s="215" t="s">
        <v>109</v>
      </c>
      <c r="D15" s="221">
        <v>-6540</v>
      </c>
      <c r="E15" s="222">
        <f>+-13754+121</f>
        <v>-13633</v>
      </c>
      <c r="F15" s="221">
        <f>121+-24343</f>
        <v>-24222</v>
      </c>
      <c r="G15" s="223">
        <f>127+-34119</f>
        <v>-33992</v>
      </c>
      <c r="H15" s="221">
        <v>-6549</v>
      </c>
      <c r="I15" s="222">
        <v>-16973</v>
      </c>
      <c r="J15" s="221">
        <v>-26737</v>
      </c>
      <c r="K15" s="223">
        <f>-36478</f>
        <v>-36478</v>
      </c>
      <c r="L15" s="221">
        <v>-5413</v>
      </c>
      <c r="M15" s="222">
        <v>-14037</v>
      </c>
      <c r="N15" s="221">
        <v>-22693</v>
      </c>
      <c r="O15" s="223">
        <v>-27331</v>
      </c>
      <c r="P15" s="224">
        <v>-5221</v>
      </c>
      <c r="Q15" s="222">
        <v>-13952</v>
      </c>
      <c r="R15" s="221">
        <v>-17811</v>
      </c>
      <c r="S15" s="222">
        <v>-24129</v>
      </c>
      <c r="T15" s="532"/>
      <c r="U15" s="533"/>
      <c r="V15" s="534"/>
    </row>
    <row r="16" spans="1:22">
      <c r="A16" s="215"/>
      <c r="B16" s="215"/>
      <c r="C16" s="215" t="s">
        <v>110</v>
      </c>
      <c r="D16" s="221">
        <v>1394</v>
      </c>
      <c r="E16" s="222">
        <v>2846</v>
      </c>
      <c r="F16" s="221">
        <v>5522</v>
      </c>
      <c r="G16" s="223">
        <v>7923</v>
      </c>
      <c r="H16" s="221">
        <v>2484</v>
      </c>
      <c r="I16" s="222">
        <v>4577</v>
      </c>
      <c r="J16" s="221">
        <v>6599</v>
      </c>
      <c r="K16" s="223">
        <v>8453</v>
      </c>
      <c r="L16" s="221">
        <v>1521</v>
      </c>
      <c r="M16" s="222">
        <v>2901</v>
      </c>
      <c r="N16" s="221">
        <v>3800</v>
      </c>
      <c r="O16" s="223">
        <v>4919</v>
      </c>
      <c r="P16" s="224">
        <v>1047</v>
      </c>
      <c r="Q16" s="222">
        <v>1898</v>
      </c>
      <c r="R16" s="221">
        <v>2732</v>
      </c>
      <c r="S16" s="222">
        <v>3650</v>
      </c>
      <c r="T16" s="532"/>
      <c r="U16" s="533"/>
      <c r="V16" s="534"/>
    </row>
    <row r="17" spans="1:22">
      <c r="A17" s="225"/>
      <c r="B17" s="225"/>
      <c r="C17" s="225" t="s">
        <v>111</v>
      </c>
      <c r="D17" s="226">
        <v>-2405</v>
      </c>
      <c r="E17" s="227">
        <v>-6128</v>
      </c>
      <c r="F17" s="226">
        <v>-7310</v>
      </c>
      <c r="G17" s="228">
        <v>-4354</v>
      </c>
      <c r="H17" s="226">
        <v>-3533</v>
      </c>
      <c r="I17" s="227">
        <v>-2757</v>
      </c>
      <c r="J17" s="226">
        <v>-2891</v>
      </c>
      <c r="K17" s="228">
        <v>-1604</v>
      </c>
      <c r="L17" s="226">
        <v>45</v>
      </c>
      <c r="M17" s="227">
        <v>-54</v>
      </c>
      <c r="N17" s="226">
        <v>1402</v>
      </c>
      <c r="O17" s="228">
        <v>1102</v>
      </c>
      <c r="P17" s="229">
        <v>-989</v>
      </c>
      <c r="Q17" s="227">
        <v>-1289</v>
      </c>
      <c r="R17" s="226">
        <v>-2055</v>
      </c>
      <c r="S17" s="227">
        <v>-4330</v>
      </c>
      <c r="T17" s="532"/>
      <c r="U17" s="533"/>
      <c r="V17" s="534"/>
    </row>
    <row r="18" spans="1:22" ht="1.5" customHeight="1">
      <c r="A18" s="215"/>
      <c r="B18" s="215"/>
      <c r="C18" s="215"/>
      <c r="D18" s="230"/>
      <c r="E18" s="222"/>
      <c r="F18" s="221"/>
      <c r="G18" s="223"/>
      <c r="H18" s="221"/>
      <c r="I18" s="222"/>
      <c r="J18" s="221"/>
      <c r="K18" s="223"/>
      <c r="L18" s="221"/>
      <c r="M18" s="222"/>
      <c r="N18" s="221"/>
      <c r="O18" s="223"/>
      <c r="P18" s="224"/>
      <c r="Q18" s="222"/>
      <c r="R18" s="221"/>
      <c r="S18" s="222"/>
      <c r="T18" s="532"/>
      <c r="U18" s="533"/>
      <c r="V18" s="534"/>
    </row>
    <row r="19" spans="1:22">
      <c r="A19" s="215"/>
      <c r="B19" s="219" t="s">
        <v>112</v>
      </c>
      <c r="C19" s="215"/>
      <c r="D19" s="231">
        <f t="shared" ref="D19:P19" si="0">+SUM(D8:D17)</f>
        <v>49116</v>
      </c>
      <c r="E19" s="232">
        <f t="shared" si="0"/>
        <v>102626</v>
      </c>
      <c r="F19" s="231">
        <f t="shared" si="0"/>
        <v>153826</v>
      </c>
      <c r="G19" s="233">
        <f t="shared" si="0"/>
        <v>210289</v>
      </c>
      <c r="H19" s="231">
        <f t="shared" si="0"/>
        <v>50536</v>
      </c>
      <c r="I19" s="232">
        <f>+SUM(I8:I17)</f>
        <v>89008</v>
      </c>
      <c r="J19" s="231">
        <f t="shared" si="0"/>
        <v>147714</v>
      </c>
      <c r="K19" s="233">
        <f>+SUM(K8:K17)</f>
        <v>193795</v>
      </c>
      <c r="L19" s="231">
        <f t="shared" si="0"/>
        <v>39817</v>
      </c>
      <c r="M19" s="232">
        <f>+SUM(M8:M17)</f>
        <v>92353</v>
      </c>
      <c r="N19" s="231">
        <f t="shared" si="0"/>
        <v>148185</v>
      </c>
      <c r="O19" s="233">
        <f>+SUM(O8:O17)</f>
        <v>164670</v>
      </c>
      <c r="P19" s="231">
        <f t="shared" si="0"/>
        <v>44620</v>
      </c>
      <c r="Q19" s="232">
        <f>+SUM(Q8:Q17)</f>
        <v>95464</v>
      </c>
      <c r="R19" s="231">
        <f>+SUM(R8:R17)</f>
        <v>134233</v>
      </c>
      <c r="S19" s="232">
        <f>+SUM(S8:S17)</f>
        <v>168781</v>
      </c>
      <c r="T19" s="535"/>
      <c r="U19" s="533"/>
      <c r="V19" s="534"/>
    </row>
    <row r="20" spans="1:22">
      <c r="A20" s="215"/>
      <c r="B20" s="215"/>
      <c r="C20" s="215"/>
      <c r="D20" s="221"/>
      <c r="E20" s="222"/>
      <c r="F20" s="221"/>
      <c r="G20" s="223"/>
      <c r="H20" s="221"/>
      <c r="I20" s="222"/>
      <c r="J20" s="221"/>
      <c r="K20" s="223"/>
      <c r="L20" s="221"/>
      <c r="M20" s="222"/>
      <c r="N20" s="221"/>
      <c r="O20" s="223"/>
      <c r="P20" s="224"/>
      <c r="Q20" s="222"/>
      <c r="R20" s="221"/>
      <c r="S20" s="222"/>
      <c r="T20" s="532"/>
      <c r="U20" s="533"/>
      <c r="V20" s="534"/>
    </row>
    <row r="21" spans="1:22">
      <c r="A21" s="219" t="s">
        <v>113</v>
      </c>
      <c r="B21" s="215"/>
      <c r="C21" s="215"/>
      <c r="D21" s="221"/>
      <c r="E21" s="222"/>
      <c r="F21" s="234"/>
      <c r="G21" s="223"/>
      <c r="H21" s="221"/>
      <c r="I21" s="222"/>
      <c r="J21" s="221"/>
      <c r="K21" s="223"/>
      <c r="L21" s="221"/>
      <c r="M21" s="222"/>
      <c r="N21" s="221"/>
      <c r="O21" s="223"/>
      <c r="P21" s="224"/>
      <c r="Q21" s="222"/>
      <c r="R21" s="221"/>
      <c r="S21" s="222"/>
      <c r="T21" s="532"/>
      <c r="U21" s="533"/>
      <c r="V21" s="534"/>
    </row>
    <row r="22" spans="1:22">
      <c r="A22" s="215"/>
      <c r="B22" s="215"/>
      <c r="C22" s="216"/>
      <c r="D22" s="221"/>
      <c r="E22" s="222"/>
      <c r="F22" s="221"/>
      <c r="G22" s="223"/>
      <c r="H22" s="221"/>
      <c r="I22" s="222"/>
      <c r="J22" s="221"/>
      <c r="K22" s="223"/>
      <c r="L22" s="221"/>
      <c r="M22" s="222"/>
      <c r="N22" s="221"/>
      <c r="O22" s="223"/>
      <c r="P22" s="224"/>
      <c r="Q22" s="222"/>
      <c r="R22" s="221"/>
      <c r="S22" s="222"/>
      <c r="T22" s="532"/>
      <c r="U22" s="533"/>
      <c r="V22" s="534"/>
    </row>
    <row r="23" spans="1:22">
      <c r="A23" s="215"/>
      <c r="B23" s="215"/>
      <c r="C23" s="215" t="s">
        <v>114</v>
      </c>
      <c r="D23" s="235">
        <v>-12746</v>
      </c>
      <c r="E23" s="236">
        <v>-38732</v>
      </c>
      <c r="F23" s="235">
        <v>-57951</v>
      </c>
      <c r="G23" s="223">
        <v>-107949</v>
      </c>
      <c r="H23" s="221">
        <v>-19864</v>
      </c>
      <c r="I23" s="222">
        <v>-49194</v>
      </c>
      <c r="J23" s="221">
        <v>-71544</v>
      </c>
      <c r="K23" s="223">
        <v>-101864</v>
      </c>
      <c r="L23" s="221">
        <v>-15669</v>
      </c>
      <c r="M23" s="237">
        <v>-36176</v>
      </c>
      <c r="N23" s="221">
        <v>-54303</v>
      </c>
      <c r="O23" s="223">
        <v>-91762</v>
      </c>
      <c r="P23" s="224">
        <v>-12314</v>
      </c>
      <c r="Q23" s="222">
        <v>-26656</v>
      </c>
      <c r="R23" s="221">
        <v>-43875</v>
      </c>
      <c r="S23" s="222">
        <v>-83796</v>
      </c>
      <c r="T23" s="532"/>
      <c r="U23" s="533"/>
      <c r="V23" s="534"/>
    </row>
    <row r="24" spans="1:22">
      <c r="A24" s="215"/>
      <c r="B24" s="215"/>
      <c r="C24" s="215" t="s">
        <v>115</v>
      </c>
      <c r="D24" s="235">
        <v>-19403</v>
      </c>
      <c r="E24" s="236">
        <v>-17059</v>
      </c>
      <c r="F24" s="235">
        <v>-16770</v>
      </c>
      <c r="G24" s="223">
        <v>-8090</v>
      </c>
      <c r="H24" s="221">
        <v>-9858</v>
      </c>
      <c r="I24" s="222">
        <v>-10226</v>
      </c>
      <c r="J24" s="221">
        <v>-11616</v>
      </c>
      <c r="K24" s="223">
        <v>-8364</v>
      </c>
      <c r="L24" s="221">
        <v>-6103</v>
      </c>
      <c r="M24" s="237">
        <v>-3797</v>
      </c>
      <c r="N24" s="221">
        <v>-4177</v>
      </c>
      <c r="O24" s="223">
        <v>4462</v>
      </c>
      <c r="P24" s="224">
        <v>-8097</v>
      </c>
      <c r="Q24" s="222">
        <v>-7948</v>
      </c>
      <c r="R24" s="221">
        <v>-6705</v>
      </c>
      <c r="S24" s="222">
        <v>3722</v>
      </c>
      <c r="T24" s="532"/>
      <c r="U24" s="533"/>
      <c r="V24" s="534"/>
    </row>
    <row r="25" spans="1:22">
      <c r="A25" s="215"/>
      <c r="B25" s="215"/>
      <c r="C25" s="215" t="s">
        <v>116</v>
      </c>
      <c r="D25" s="221">
        <v>0</v>
      </c>
      <c r="E25" s="222">
        <v>0</v>
      </c>
      <c r="F25" s="221">
        <v>-387</v>
      </c>
      <c r="G25" s="223">
        <v>-762</v>
      </c>
      <c r="H25" s="221">
        <v>0</v>
      </c>
      <c r="I25" s="222">
        <v>-300</v>
      </c>
      <c r="J25" s="221">
        <v>-1435</v>
      </c>
      <c r="K25" s="223">
        <v>-5193</v>
      </c>
      <c r="L25" s="221">
        <v>-9</v>
      </c>
      <c r="M25" s="237">
        <v>-96</v>
      </c>
      <c r="N25" s="221">
        <v>-1493</v>
      </c>
      <c r="O25" s="223">
        <v>-1534</v>
      </c>
      <c r="P25" s="224">
        <v>-941</v>
      </c>
      <c r="Q25" s="222">
        <v>-1263</v>
      </c>
      <c r="R25" s="221">
        <v>-2263</v>
      </c>
      <c r="S25" s="222">
        <v>-2675</v>
      </c>
      <c r="T25" s="532"/>
      <c r="U25" s="533"/>
      <c r="V25" s="534"/>
    </row>
    <row r="26" spans="1:22">
      <c r="A26" s="215"/>
      <c r="B26" s="215"/>
      <c r="C26" s="216" t="s">
        <v>117</v>
      </c>
      <c r="D26" s="221">
        <v>0</v>
      </c>
      <c r="E26" s="222">
        <v>0</v>
      </c>
      <c r="F26" s="221">
        <v>0</v>
      </c>
      <c r="G26" s="223">
        <v>0</v>
      </c>
      <c r="H26" s="221">
        <v>0</v>
      </c>
      <c r="I26" s="222">
        <v>0</v>
      </c>
      <c r="J26" s="221">
        <v>0</v>
      </c>
      <c r="K26" s="223">
        <v>460</v>
      </c>
      <c r="L26" s="221">
        <v>0</v>
      </c>
      <c r="M26" s="237">
        <v>0</v>
      </c>
      <c r="N26" s="221">
        <v>6</v>
      </c>
      <c r="O26" s="223">
        <v>6</v>
      </c>
      <c r="P26" s="224">
        <v>455</v>
      </c>
      <c r="Q26" s="222">
        <v>455</v>
      </c>
      <c r="R26" s="221">
        <v>455</v>
      </c>
      <c r="S26" s="222">
        <v>468</v>
      </c>
      <c r="T26" s="532"/>
      <c r="U26" s="533"/>
      <c r="V26" s="534"/>
    </row>
    <row r="27" spans="1:22">
      <c r="A27" s="215"/>
      <c r="B27" s="215"/>
      <c r="C27" s="215" t="s">
        <v>118</v>
      </c>
      <c r="D27" s="221">
        <v>22299</v>
      </c>
      <c r="E27" s="222">
        <v>8497</v>
      </c>
      <c r="F27" s="221">
        <v>11867</v>
      </c>
      <c r="G27" s="223">
        <v>-4075</v>
      </c>
      <c r="H27" s="221">
        <v>-11660</v>
      </c>
      <c r="I27" s="222">
        <v>-874</v>
      </c>
      <c r="J27" s="221">
        <v>-15128</v>
      </c>
      <c r="K27" s="223">
        <v>-18547</v>
      </c>
      <c r="L27" s="221">
        <v>39174</v>
      </c>
      <c r="M27" s="237">
        <v>17120</v>
      </c>
      <c r="N27" s="221">
        <v>39584</v>
      </c>
      <c r="O27" s="223">
        <v>34327</v>
      </c>
      <c r="P27" s="224">
        <v>-8160</v>
      </c>
      <c r="Q27" s="222">
        <v>11413</v>
      </c>
      <c r="R27" s="221">
        <v>7109</v>
      </c>
      <c r="S27" s="222">
        <v>-997</v>
      </c>
      <c r="T27" s="532"/>
      <c r="U27" s="533"/>
      <c r="V27" s="534"/>
    </row>
    <row r="28" spans="1:22">
      <c r="A28" s="215"/>
      <c r="B28" s="215"/>
      <c r="C28" s="215" t="s">
        <v>119</v>
      </c>
      <c r="D28" s="221">
        <v>1270</v>
      </c>
      <c r="E28" s="222">
        <v>1270</v>
      </c>
      <c r="F28" s="221">
        <v>1270</v>
      </c>
      <c r="G28" s="223">
        <v>1233</v>
      </c>
      <c r="H28" s="221">
        <v>0</v>
      </c>
      <c r="I28" s="222">
        <v>0</v>
      </c>
      <c r="J28" s="221">
        <v>0</v>
      </c>
      <c r="K28" s="223">
        <v>2074</v>
      </c>
      <c r="L28" s="221">
        <v>780</v>
      </c>
      <c r="M28" s="237">
        <v>780</v>
      </c>
      <c r="N28" s="221">
        <v>780</v>
      </c>
      <c r="O28" s="223">
        <v>780</v>
      </c>
      <c r="P28" s="224">
        <v>0</v>
      </c>
      <c r="Q28" s="222">
        <v>0</v>
      </c>
      <c r="R28" s="221">
        <v>0</v>
      </c>
      <c r="S28" s="222">
        <v>0</v>
      </c>
      <c r="T28" s="532"/>
      <c r="U28" s="533"/>
      <c r="V28" s="534"/>
    </row>
    <row r="29" spans="1:22">
      <c r="A29" s="225"/>
      <c r="B29" s="225"/>
      <c r="C29" s="225" t="s">
        <v>120</v>
      </c>
      <c r="D29" s="226">
        <v>2464</v>
      </c>
      <c r="E29" s="227">
        <v>2690</v>
      </c>
      <c r="F29" s="226">
        <v>8271</v>
      </c>
      <c r="G29" s="228">
        <v>6194</v>
      </c>
      <c r="H29" s="226">
        <v>503</v>
      </c>
      <c r="I29" s="227">
        <v>707</v>
      </c>
      <c r="J29" s="226">
        <v>889</v>
      </c>
      <c r="K29" s="228">
        <v>1135</v>
      </c>
      <c r="L29" s="226">
        <v>197</v>
      </c>
      <c r="M29" s="227">
        <v>361</v>
      </c>
      <c r="N29" s="226">
        <v>725</v>
      </c>
      <c r="O29" s="228">
        <v>873</v>
      </c>
      <c r="P29" s="229">
        <v>3282</v>
      </c>
      <c r="Q29" s="227">
        <v>3786</v>
      </c>
      <c r="R29" s="226">
        <v>3862</v>
      </c>
      <c r="S29" s="227">
        <v>5526</v>
      </c>
      <c r="T29" s="532"/>
      <c r="U29" s="533"/>
      <c r="V29" s="534"/>
    </row>
    <row r="30" spans="1:22" ht="3.75" customHeight="1">
      <c r="A30" s="215"/>
      <c r="B30" s="215"/>
      <c r="C30" s="215"/>
      <c r="D30" s="238"/>
      <c r="E30" s="222"/>
      <c r="F30" s="221"/>
      <c r="G30" s="223"/>
      <c r="H30" s="221"/>
      <c r="I30" s="222"/>
      <c r="J30" s="221"/>
      <c r="K30" s="223"/>
      <c r="L30" s="221"/>
      <c r="M30" s="222"/>
      <c r="N30" s="221"/>
      <c r="O30" s="223"/>
      <c r="P30" s="224"/>
      <c r="Q30" s="222"/>
      <c r="R30" s="221"/>
      <c r="S30" s="222"/>
      <c r="T30" s="532"/>
      <c r="U30" s="533"/>
      <c r="V30" s="534"/>
    </row>
    <row r="31" spans="1:22">
      <c r="A31" s="215"/>
      <c r="B31" s="219" t="s">
        <v>121</v>
      </c>
      <c r="C31" s="215"/>
      <c r="D31" s="231">
        <f t="shared" ref="D31:P31" si="1">SUM(D23:D30)</f>
        <v>-6116</v>
      </c>
      <c r="E31" s="232">
        <f t="shared" si="1"/>
        <v>-43334</v>
      </c>
      <c r="F31" s="231">
        <f t="shared" si="1"/>
        <v>-53700</v>
      </c>
      <c r="G31" s="233">
        <f t="shared" si="1"/>
        <v>-113449</v>
      </c>
      <c r="H31" s="231">
        <f t="shared" si="1"/>
        <v>-40879</v>
      </c>
      <c r="I31" s="232">
        <f t="shared" si="1"/>
        <v>-59887</v>
      </c>
      <c r="J31" s="231">
        <f t="shared" si="1"/>
        <v>-98834</v>
      </c>
      <c r="K31" s="233">
        <f t="shared" si="1"/>
        <v>-130299</v>
      </c>
      <c r="L31" s="231">
        <f t="shared" si="1"/>
        <v>18370</v>
      </c>
      <c r="M31" s="232">
        <f>SUM(M23:M30)</f>
        <v>-21808</v>
      </c>
      <c r="N31" s="231">
        <f t="shared" si="1"/>
        <v>-18878</v>
      </c>
      <c r="O31" s="233">
        <f>SUM(O23:O30)</f>
        <v>-52848</v>
      </c>
      <c r="P31" s="231">
        <f t="shared" si="1"/>
        <v>-25775</v>
      </c>
      <c r="Q31" s="232">
        <f>SUM(Q23:Q30)</f>
        <v>-20213</v>
      </c>
      <c r="R31" s="231">
        <f>SUM(R23:R30)</f>
        <v>-41417</v>
      </c>
      <c r="S31" s="232">
        <f>SUM(S23:S30)</f>
        <v>-77752</v>
      </c>
      <c r="T31" s="535"/>
      <c r="U31" s="533"/>
      <c r="V31" s="534"/>
    </row>
    <row r="32" spans="1:22">
      <c r="A32" s="215"/>
      <c r="B32" s="215"/>
      <c r="C32" s="216"/>
      <c r="D32" s="238"/>
      <c r="E32" s="222"/>
      <c r="F32" s="221"/>
      <c r="G32" s="223"/>
      <c r="H32" s="221"/>
      <c r="I32" s="222"/>
      <c r="J32" s="221"/>
      <c r="K32" s="223"/>
      <c r="L32" s="221"/>
      <c r="M32" s="222"/>
      <c r="N32" s="221"/>
      <c r="O32" s="223"/>
      <c r="P32" s="224"/>
      <c r="Q32" s="222"/>
      <c r="R32" s="221"/>
      <c r="S32" s="222"/>
      <c r="T32" s="532"/>
      <c r="U32" s="533"/>
      <c r="V32" s="534"/>
    </row>
    <row r="33" spans="1:22">
      <c r="A33" s="219" t="s">
        <v>122</v>
      </c>
      <c r="B33" s="215"/>
      <c r="C33" s="215"/>
      <c r="D33" s="221"/>
      <c r="E33" s="222"/>
      <c r="F33" s="221"/>
      <c r="G33" s="223"/>
      <c r="H33" s="221"/>
      <c r="I33" s="222"/>
      <c r="J33" s="221"/>
      <c r="K33" s="223"/>
      <c r="L33" s="221"/>
      <c r="M33" s="222"/>
      <c r="N33" s="221"/>
      <c r="O33" s="223"/>
      <c r="P33" s="224"/>
      <c r="Q33" s="222"/>
      <c r="R33" s="221"/>
      <c r="S33" s="222"/>
      <c r="T33" s="532"/>
      <c r="U33" s="533"/>
      <c r="V33" s="534"/>
    </row>
    <row r="34" spans="1:22">
      <c r="A34" s="215"/>
      <c r="B34" s="215"/>
      <c r="C34" s="215"/>
      <c r="D34" s="221"/>
      <c r="E34" s="222"/>
      <c r="F34" s="221"/>
      <c r="G34" s="223"/>
      <c r="H34" s="221"/>
      <c r="I34" s="222"/>
      <c r="J34" s="221"/>
      <c r="K34" s="223"/>
      <c r="L34" s="221"/>
      <c r="M34" s="222"/>
      <c r="N34" s="221"/>
      <c r="O34" s="223"/>
      <c r="P34" s="224"/>
      <c r="Q34" s="222"/>
      <c r="R34" s="221"/>
      <c r="S34" s="222"/>
      <c r="T34" s="532"/>
      <c r="U34" s="533"/>
      <c r="V34" s="534"/>
    </row>
    <row r="35" spans="1:22">
      <c r="A35" s="215"/>
      <c r="B35" s="215"/>
      <c r="C35" s="239" t="s">
        <v>123</v>
      </c>
      <c r="D35" s="221">
        <v>-1</v>
      </c>
      <c r="E35" s="222">
        <v>-77049</v>
      </c>
      <c r="F35" s="221">
        <v>-95269</v>
      </c>
      <c r="G35" s="223">
        <v>-95343</v>
      </c>
      <c r="H35" s="221">
        <v>0</v>
      </c>
      <c r="I35" s="222">
        <v>-90419</v>
      </c>
      <c r="J35" s="221">
        <v>-93619</v>
      </c>
      <c r="K35" s="223">
        <v>-93640</v>
      </c>
      <c r="L35" s="221">
        <v>-13</v>
      </c>
      <c r="M35" s="237">
        <v>-77031</v>
      </c>
      <c r="N35" s="221">
        <v>-91545</v>
      </c>
      <c r="O35" s="223">
        <v>-91819</v>
      </c>
      <c r="P35" s="224">
        <v>-10</v>
      </c>
      <c r="Q35" s="222">
        <v>-63337</v>
      </c>
      <c r="R35" s="221">
        <v>-64436</v>
      </c>
      <c r="S35" s="222">
        <v>-64626</v>
      </c>
      <c r="T35" s="532"/>
      <c r="U35" s="533"/>
      <c r="V35" s="534"/>
    </row>
    <row r="36" spans="1:22">
      <c r="A36" s="215"/>
      <c r="B36" s="215"/>
      <c r="C36" s="239" t="s">
        <v>124</v>
      </c>
      <c r="D36" s="221">
        <v>-12798</v>
      </c>
      <c r="E36" s="222">
        <v>35908</v>
      </c>
      <c r="F36" s="221">
        <v>19062</v>
      </c>
      <c r="G36" s="223">
        <v>16113</v>
      </c>
      <c r="H36" s="221">
        <v>-14103</v>
      </c>
      <c r="I36" s="222">
        <v>45497</v>
      </c>
      <c r="J36" s="221">
        <v>29184</v>
      </c>
      <c r="K36" s="223">
        <v>-2920</v>
      </c>
      <c r="L36" s="221">
        <v>-46191</v>
      </c>
      <c r="M36" s="237">
        <v>5028</v>
      </c>
      <c r="N36" s="221">
        <v>-54190</v>
      </c>
      <c r="O36" s="223">
        <v>-38748</v>
      </c>
      <c r="P36" s="224">
        <v>-8198</v>
      </c>
      <c r="Q36" s="222">
        <v>-11654</v>
      </c>
      <c r="R36" s="221">
        <v>-29543</v>
      </c>
      <c r="S36" s="222">
        <v>-28602</v>
      </c>
      <c r="T36" s="532"/>
      <c r="U36" s="533"/>
      <c r="V36" s="534"/>
    </row>
    <row r="37" spans="1:22">
      <c r="A37" s="225"/>
      <c r="B37" s="225"/>
      <c r="C37" s="225" t="s">
        <v>125</v>
      </c>
      <c r="D37" s="226">
        <v>0</v>
      </c>
      <c r="E37" s="227">
        <v>0</v>
      </c>
      <c r="F37" s="226">
        <v>0</v>
      </c>
      <c r="G37" s="228">
        <v>0</v>
      </c>
      <c r="H37" s="226">
        <v>0</v>
      </c>
      <c r="I37" s="227">
        <v>0</v>
      </c>
      <c r="J37" s="226">
        <v>0</v>
      </c>
      <c r="K37" s="228">
        <v>0</v>
      </c>
      <c r="L37" s="226">
        <v>0</v>
      </c>
      <c r="M37" s="227">
        <v>0</v>
      </c>
      <c r="N37" s="226">
        <v>-22</v>
      </c>
      <c r="O37" s="228">
        <v>-22</v>
      </c>
      <c r="P37" s="229">
        <v>0</v>
      </c>
      <c r="Q37" s="227">
        <v>0</v>
      </c>
      <c r="R37" s="226">
        <v>0</v>
      </c>
      <c r="S37" s="227">
        <v>0</v>
      </c>
      <c r="T37" s="532"/>
      <c r="U37" s="533"/>
      <c r="V37" s="534"/>
    </row>
    <row r="38" spans="1:22" ht="1.5" customHeight="1">
      <c r="A38" s="215"/>
      <c r="B38" s="215"/>
      <c r="C38" s="215"/>
      <c r="D38" s="221"/>
      <c r="E38" s="222"/>
      <c r="F38" s="221"/>
      <c r="G38" s="223"/>
      <c r="H38" s="221"/>
      <c r="I38" s="222"/>
      <c r="J38" s="221"/>
      <c r="K38" s="223"/>
      <c r="L38" s="221"/>
      <c r="M38" s="222"/>
      <c r="N38" s="221"/>
      <c r="O38" s="223"/>
      <c r="P38" s="224"/>
      <c r="Q38" s="222"/>
      <c r="R38" s="221"/>
      <c r="S38" s="222"/>
      <c r="T38" s="532"/>
      <c r="U38" s="533"/>
      <c r="V38" s="534"/>
    </row>
    <row r="39" spans="1:22">
      <c r="A39" s="215"/>
      <c r="B39" s="219" t="s">
        <v>126</v>
      </c>
      <c r="C39" s="215"/>
      <c r="D39" s="231">
        <f t="shared" ref="D39:P39" si="2">+SUM(D35:D37)</f>
        <v>-12799</v>
      </c>
      <c r="E39" s="232">
        <f t="shared" si="2"/>
        <v>-41141</v>
      </c>
      <c r="F39" s="231">
        <f t="shared" si="2"/>
        <v>-76207</v>
      </c>
      <c r="G39" s="233">
        <f t="shared" si="2"/>
        <v>-79230</v>
      </c>
      <c r="H39" s="231">
        <f t="shared" si="2"/>
        <v>-14103</v>
      </c>
      <c r="I39" s="232">
        <f t="shared" si="2"/>
        <v>-44922</v>
      </c>
      <c r="J39" s="231">
        <f t="shared" si="2"/>
        <v>-64435</v>
      </c>
      <c r="K39" s="233">
        <f>+SUM(K35:K37)</f>
        <v>-96560</v>
      </c>
      <c r="L39" s="231">
        <f t="shared" si="2"/>
        <v>-46204</v>
      </c>
      <c r="M39" s="232">
        <f>+SUM(M35:M37)</f>
        <v>-72003</v>
      </c>
      <c r="N39" s="231">
        <f t="shared" si="2"/>
        <v>-145757</v>
      </c>
      <c r="O39" s="233">
        <f>+SUM(O35:O37)</f>
        <v>-130589</v>
      </c>
      <c r="P39" s="231">
        <f t="shared" si="2"/>
        <v>-8208</v>
      </c>
      <c r="Q39" s="232">
        <f>+SUM(Q35:Q37)</f>
        <v>-74991</v>
      </c>
      <c r="R39" s="231">
        <f>+SUM(R35:R37)</f>
        <v>-93979</v>
      </c>
      <c r="S39" s="232">
        <f>+SUM(S35:S37)</f>
        <v>-93228</v>
      </c>
      <c r="T39" s="535"/>
      <c r="U39" s="533"/>
      <c r="V39" s="534"/>
    </row>
    <row r="40" spans="1:22" ht="7.5" customHeight="1">
      <c r="A40" s="215"/>
      <c r="B40" s="240"/>
      <c r="C40" s="215"/>
      <c r="D40" s="221"/>
      <c r="E40" s="222"/>
      <c r="F40" s="221"/>
      <c r="G40" s="223"/>
      <c r="H40" s="221"/>
      <c r="I40" s="222"/>
      <c r="J40" s="221"/>
      <c r="K40" s="223"/>
      <c r="L40" s="221"/>
      <c r="M40" s="222"/>
      <c r="N40" s="221"/>
      <c r="O40" s="223"/>
      <c r="P40" s="224"/>
      <c r="Q40" s="222"/>
      <c r="R40" s="221"/>
      <c r="S40" s="222"/>
      <c r="T40" s="532"/>
      <c r="U40" s="533"/>
      <c r="V40" s="534"/>
    </row>
    <row r="41" spans="1:22">
      <c r="A41" s="215"/>
      <c r="B41" s="219" t="s">
        <v>127</v>
      </c>
      <c r="C41" s="215"/>
      <c r="D41" s="231">
        <v>1221</v>
      </c>
      <c r="E41" s="232">
        <v>-3156</v>
      </c>
      <c r="F41" s="231">
        <v>-1854</v>
      </c>
      <c r="G41" s="233">
        <v>1404</v>
      </c>
      <c r="H41" s="231">
        <v>5780</v>
      </c>
      <c r="I41" s="232">
        <v>805</v>
      </c>
      <c r="J41" s="231">
        <v>688</v>
      </c>
      <c r="K41" s="233">
        <v>654</v>
      </c>
      <c r="L41" s="231">
        <v>-619</v>
      </c>
      <c r="M41" s="232">
        <v>867</v>
      </c>
      <c r="N41" s="231">
        <v>231</v>
      </c>
      <c r="O41" s="233">
        <v>338</v>
      </c>
      <c r="P41" s="241">
        <v>-510</v>
      </c>
      <c r="Q41" s="232">
        <v>-374</v>
      </c>
      <c r="R41" s="231">
        <v>409</v>
      </c>
      <c r="S41" s="232">
        <v>809</v>
      </c>
      <c r="T41" s="535"/>
      <c r="U41" s="533"/>
      <c r="V41" s="534"/>
    </row>
    <row r="42" spans="1:22" ht="7.5" customHeight="1">
      <c r="A42" s="215"/>
      <c r="B42" s="215"/>
      <c r="C42" s="216"/>
      <c r="D42" s="221"/>
      <c r="E42" s="232"/>
      <c r="F42" s="231"/>
      <c r="G42" s="233"/>
      <c r="H42" s="231"/>
      <c r="I42" s="232"/>
      <c r="J42" s="231"/>
      <c r="K42" s="233"/>
      <c r="L42" s="231"/>
      <c r="M42" s="232"/>
      <c r="N42" s="231"/>
      <c r="O42" s="233"/>
      <c r="P42" s="241"/>
      <c r="Q42" s="232"/>
      <c r="R42" s="231"/>
      <c r="S42" s="232"/>
      <c r="T42" s="535"/>
      <c r="U42" s="533"/>
      <c r="V42" s="534"/>
    </row>
    <row r="43" spans="1:22">
      <c r="A43" s="215"/>
      <c r="B43" s="219" t="s">
        <v>128</v>
      </c>
      <c r="C43" s="215"/>
      <c r="D43" s="231">
        <v>31422</v>
      </c>
      <c r="E43" s="232">
        <v>14995</v>
      </c>
      <c r="F43" s="231">
        <v>22065</v>
      </c>
      <c r="G43" s="233">
        <v>19014</v>
      </c>
      <c r="H43" s="231">
        <f t="shared" ref="H43:R43" si="3">+H19+H31+H39+H41</f>
        <v>1334</v>
      </c>
      <c r="I43" s="232">
        <f t="shared" si="3"/>
        <v>-14996</v>
      </c>
      <c r="J43" s="231">
        <f t="shared" si="3"/>
        <v>-14867</v>
      </c>
      <c r="K43" s="233">
        <f t="shared" si="3"/>
        <v>-32410</v>
      </c>
      <c r="L43" s="231">
        <f t="shared" si="3"/>
        <v>11364</v>
      </c>
      <c r="M43" s="232">
        <f t="shared" si="3"/>
        <v>-591</v>
      </c>
      <c r="N43" s="231">
        <f t="shared" si="3"/>
        <v>-16219</v>
      </c>
      <c r="O43" s="233">
        <f t="shared" si="3"/>
        <v>-18429</v>
      </c>
      <c r="P43" s="231">
        <f t="shared" si="3"/>
        <v>10127</v>
      </c>
      <c r="Q43" s="232">
        <f t="shared" si="3"/>
        <v>-114</v>
      </c>
      <c r="R43" s="231">
        <f t="shared" si="3"/>
        <v>-754</v>
      </c>
      <c r="S43" s="232">
        <f>+S19+S31+S39+S41</f>
        <v>-1390</v>
      </c>
      <c r="T43" s="535"/>
      <c r="U43" s="533"/>
      <c r="V43" s="534"/>
    </row>
    <row r="44" spans="1:22">
      <c r="A44" s="215"/>
      <c r="B44" s="215"/>
      <c r="C44" s="216"/>
      <c r="D44" s="221"/>
      <c r="E44" s="222"/>
      <c r="F44" s="221"/>
      <c r="G44" s="223"/>
      <c r="H44" s="221"/>
      <c r="I44" s="222"/>
      <c r="J44" s="221"/>
      <c r="K44" s="223"/>
      <c r="L44" s="221"/>
      <c r="M44" s="222"/>
      <c r="N44" s="221"/>
      <c r="O44" s="223"/>
      <c r="P44" s="224"/>
      <c r="Q44" s="222"/>
      <c r="R44" s="221"/>
      <c r="S44" s="222"/>
      <c r="T44" s="532"/>
      <c r="U44" s="533"/>
      <c r="V44" s="534"/>
    </row>
    <row r="45" spans="1:22">
      <c r="A45" s="215"/>
      <c r="B45" s="215"/>
      <c r="C45" s="215" t="s">
        <v>129</v>
      </c>
      <c r="D45" s="221">
        <v>47666</v>
      </c>
      <c r="E45" s="222">
        <v>47666</v>
      </c>
      <c r="F45" s="221">
        <v>47666</v>
      </c>
      <c r="G45" s="223">
        <v>47666</v>
      </c>
      <c r="H45" s="221">
        <v>66680</v>
      </c>
      <c r="I45" s="222">
        <v>66680</v>
      </c>
      <c r="J45" s="221">
        <v>66680</v>
      </c>
      <c r="K45" s="223">
        <v>66680</v>
      </c>
      <c r="L45" s="221">
        <v>34270</v>
      </c>
      <c r="M45" s="222">
        <v>34270</v>
      </c>
      <c r="N45" s="221">
        <v>34270</v>
      </c>
      <c r="O45" s="223">
        <v>34270</v>
      </c>
      <c r="P45" s="224">
        <v>15841</v>
      </c>
      <c r="Q45" s="222">
        <v>15841</v>
      </c>
      <c r="R45" s="221">
        <v>15841</v>
      </c>
      <c r="S45" s="222">
        <v>15841</v>
      </c>
      <c r="T45" s="532"/>
      <c r="U45" s="533"/>
      <c r="V45" s="534"/>
    </row>
    <row r="46" spans="1:22" ht="1.5" customHeight="1">
      <c r="A46" s="215"/>
      <c r="B46" s="215"/>
      <c r="C46" s="215"/>
      <c r="D46" s="221"/>
      <c r="E46" s="222"/>
      <c r="F46" s="221"/>
      <c r="G46" s="223"/>
      <c r="H46" s="221"/>
      <c r="I46" s="222"/>
      <c r="J46" s="221"/>
      <c r="K46" s="223"/>
      <c r="L46" s="221"/>
      <c r="M46" s="222"/>
      <c r="N46" s="221"/>
      <c r="O46" s="223"/>
      <c r="P46" s="224"/>
      <c r="Q46" s="222"/>
      <c r="R46" s="221"/>
      <c r="S46" s="222"/>
      <c r="T46" s="532"/>
      <c r="U46" s="533"/>
      <c r="V46" s="534"/>
    </row>
    <row r="47" spans="1:22">
      <c r="A47" s="225"/>
      <c r="B47" s="225"/>
      <c r="C47" s="225" t="s">
        <v>130</v>
      </c>
      <c r="D47" s="226">
        <v>79088</v>
      </c>
      <c r="E47" s="227">
        <v>62661</v>
      </c>
      <c r="F47" s="226">
        <v>69731</v>
      </c>
      <c r="G47" s="228">
        <v>66680</v>
      </c>
      <c r="H47" s="226">
        <v>68014</v>
      </c>
      <c r="I47" s="227">
        <v>51684</v>
      </c>
      <c r="J47" s="226">
        <v>51813</v>
      </c>
      <c r="K47" s="228">
        <v>34270</v>
      </c>
      <c r="L47" s="226">
        <v>45634</v>
      </c>
      <c r="M47" s="227">
        <v>33679</v>
      </c>
      <c r="N47" s="226">
        <v>18051</v>
      </c>
      <c r="O47" s="228">
        <v>15841</v>
      </c>
      <c r="P47" s="229">
        <v>25968</v>
      </c>
      <c r="Q47" s="227">
        <v>15727</v>
      </c>
      <c r="R47" s="226">
        <v>15087</v>
      </c>
      <c r="S47" s="227">
        <v>14451</v>
      </c>
      <c r="T47" s="532"/>
      <c r="U47" s="533"/>
      <c r="V47" s="534"/>
    </row>
    <row r="48" spans="1:22" ht="9" customHeight="1">
      <c r="A48" s="215"/>
      <c r="B48" s="215"/>
      <c r="C48" s="215"/>
      <c r="D48" s="221"/>
      <c r="E48" s="222"/>
      <c r="F48" s="221"/>
      <c r="G48" s="223"/>
      <c r="H48" s="221"/>
      <c r="I48" s="222"/>
      <c r="J48" s="221"/>
      <c r="K48" s="223"/>
      <c r="L48" s="221"/>
      <c r="M48" s="222"/>
      <c r="N48" s="221"/>
      <c r="O48" s="223"/>
      <c r="P48" s="224"/>
      <c r="Q48" s="222"/>
      <c r="R48" s="221"/>
      <c r="S48" s="222"/>
      <c r="T48" s="532"/>
      <c r="U48" s="533"/>
      <c r="V48" s="534"/>
    </row>
    <row r="49" spans="1:22" ht="13.5" thickBot="1">
      <c r="A49" s="242"/>
      <c r="B49" s="243" t="s">
        <v>128</v>
      </c>
      <c r="C49" s="242"/>
      <c r="D49" s="244">
        <f t="shared" ref="D49:Q49" si="4">+D47-D45</f>
        <v>31422</v>
      </c>
      <c r="E49" s="245">
        <f t="shared" si="4"/>
        <v>14995</v>
      </c>
      <c r="F49" s="244">
        <f t="shared" si="4"/>
        <v>22065</v>
      </c>
      <c r="G49" s="246">
        <f t="shared" si="4"/>
        <v>19014</v>
      </c>
      <c r="H49" s="244">
        <f>+H47-H45</f>
        <v>1334</v>
      </c>
      <c r="I49" s="245">
        <f t="shared" si="4"/>
        <v>-14996</v>
      </c>
      <c r="J49" s="244">
        <f>+J47-J45</f>
        <v>-14867</v>
      </c>
      <c r="K49" s="246">
        <f t="shared" si="4"/>
        <v>-32410</v>
      </c>
      <c r="L49" s="244">
        <f t="shared" si="4"/>
        <v>11364</v>
      </c>
      <c r="M49" s="245">
        <f t="shared" si="4"/>
        <v>-591</v>
      </c>
      <c r="N49" s="244">
        <f t="shared" si="4"/>
        <v>-16219</v>
      </c>
      <c r="O49" s="246">
        <f t="shared" si="4"/>
        <v>-18429</v>
      </c>
      <c r="P49" s="244">
        <f t="shared" si="4"/>
        <v>10127</v>
      </c>
      <c r="Q49" s="245">
        <f t="shared" si="4"/>
        <v>-114</v>
      </c>
      <c r="R49" s="244">
        <v>-754</v>
      </c>
      <c r="S49" s="245">
        <f>+S47-S45</f>
        <v>-1390</v>
      </c>
      <c r="T49" s="535"/>
      <c r="U49" s="533"/>
      <c r="V49" s="534"/>
    </row>
    <row r="50" spans="1:22" ht="13.5" thickTop="1">
      <c r="G50" s="247"/>
      <c r="K50" s="247"/>
      <c r="O50" s="247"/>
      <c r="T50" s="534"/>
      <c r="U50" s="534"/>
      <c r="V50" s="534"/>
    </row>
    <row r="51" spans="1:22">
      <c r="A51" s="205"/>
      <c r="G51" s="247"/>
      <c r="K51" s="247"/>
      <c r="N51" s="238"/>
      <c r="O51" s="247"/>
      <c r="R51" s="238"/>
    </row>
    <row r="52" spans="1:22">
      <c r="A52" s="126"/>
      <c r="G52" s="247"/>
      <c r="K52" s="247"/>
      <c r="O52" s="247"/>
    </row>
    <row r="53" spans="1:22" ht="56.25" customHeight="1">
      <c r="A53" s="541"/>
      <c r="B53" s="541"/>
      <c r="C53" s="541"/>
    </row>
  </sheetData>
  <mergeCells count="1">
    <mergeCell ref="A53:C53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1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N77"/>
  <sheetViews>
    <sheetView zoomScaleNormal="100" zoomScaleSheetLayoutView="50" workbookViewId="0">
      <pane xSplit="3" ySplit="4" topLeftCell="D36" activePane="bottomRight" state="frozen"/>
      <selection pane="topRight"/>
      <selection pane="bottomLeft"/>
      <selection pane="bottomRight" activeCell="J79" sqref="J79"/>
    </sheetView>
  </sheetViews>
  <sheetFormatPr defaultColWidth="7.28515625" defaultRowHeight="12.75"/>
  <cols>
    <col min="1" max="1" width="3.42578125" style="307" customWidth="1"/>
    <col min="2" max="2" width="3.140625" style="436" customWidth="1"/>
    <col min="3" max="3" width="40.140625" style="440" customWidth="1"/>
    <col min="4" max="4" width="12.7109375" style="257" customWidth="1"/>
    <col min="5" max="5" width="12.7109375" style="307" customWidth="1"/>
    <col min="6" max="6" width="12.7109375" style="257" customWidth="1"/>
    <col min="7" max="7" width="12.7109375" style="307" customWidth="1"/>
    <col min="8" max="8" width="12.7109375" style="257" customWidth="1"/>
    <col min="9" max="9" width="12.7109375" style="307" customWidth="1"/>
    <col min="10" max="11" width="12.7109375" style="250" customWidth="1"/>
    <col min="12" max="16384" width="7.28515625" style="250"/>
  </cols>
  <sheetData>
    <row r="1" spans="1:14" ht="15.75">
      <c r="A1" s="248" t="s">
        <v>0</v>
      </c>
      <c r="B1" s="403"/>
      <c r="C1" s="404"/>
      <c r="D1" s="405">
        <v>2010</v>
      </c>
      <c r="E1" s="405">
        <v>2010</v>
      </c>
      <c r="F1" s="249">
        <v>2010</v>
      </c>
      <c r="G1" s="406">
        <v>2010</v>
      </c>
      <c r="H1" s="405">
        <v>2011</v>
      </c>
      <c r="I1" s="405">
        <v>2011</v>
      </c>
      <c r="J1" s="249">
        <v>2011</v>
      </c>
      <c r="K1" s="249">
        <v>2011</v>
      </c>
    </row>
    <row r="2" spans="1:14" ht="15.75">
      <c r="A2" s="251" t="s">
        <v>131</v>
      </c>
      <c r="B2" s="403"/>
      <c r="C2" s="407"/>
      <c r="D2" s="252" t="s">
        <v>9</v>
      </c>
      <c r="E2" s="408" t="s">
        <v>53</v>
      </c>
      <c r="F2" s="409" t="s">
        <v>11</v>
      </c>
      <c r="G2" s="410" t="s">
        <v>227</v>
      </c>
      <c r="H2" s="252" t="s">
        <v>9</v>
      </c>
      <c r="I2" s="408" t="s">
        <v>53</v>
      </c>
      <c r="J2" s="409" t="s">
        <v>11</v>
      </c>
      <c r="K2" s="409" t="s">
        <v>227</v>
      </c>
    </row>
    <row r="3" spans="1:14">
      <c r="A3" s="253"/>
      <c r="B3" s="403"/>
      <c r="C3" s="407"/>
      <c r="D3" s="335" t="s">
        <v>12</v>
      </c>
      <c r="E3" s="335" t="s">
        <v>12</v>
      </c>
      <c r="F3" s="335" t="s">
        <v>12</v>
      </c>
      <c r="G3" s="411" t="s">
        <v>12</v>
      </c>
      <c r="H3" s="254"/>
      <c r="I3" s="335"/>
      <c r="J3" s="335"/>
      <c r="K3" s="335"/>
    </row>
    <row r="4" spans="1:14">
      <c r="A4" s="255" t="s">
        <v>132</v>
      </c>
      <c r="B4" s="412"/>
      <c r="C4" s="413"/>
      <c r="D4" s="414" t="s">
        <v>14</v>
      </c>
      <c r="E4" s="414" t="s">
        <v>14</v>
      </c>
      <c r="F4" s="414" t="s">
        <v>14</v>
      </c>
      <c r="G4" s="415" t="s">
        <v>14</v>
      </c>
      <c r="H4" s="414" t="s">
        <v>14</v>
      </c>
      <c r="I4" s="414" t="s">
        <v>14</v>
      </c>
      <c r="J4" s="414" t="s">
        <v>14</v>
      </c>
      <c r="K4" s="414" t="s">
        <v>14</v>
      </c>
    </row>
    <row r="5" spans="1:14">
      <c r="A5" s="256"/>
      <c r="B5" s="403"/>
      <c r="C5" s="416"/>
      <c r="E5" s="417"/>
      <c r="G5" s="418"/>
      <c r="I5" s="417"/>
      <c r="K5" s="260"/>
    </row>
    <row r="6" spans="1:14" ht="15.75">
      <c r="A6" s="261" t="s">
        <v>133</v>
      </c>
      <c r="B6" s="403"/>
      <c r="C6" s="419"/>
      <c r="E6" s="276"/>
      <c r="G6" s="420"/>
      <c r="I6" s="276"/>
      <c r="K6" s="258"/>
    </row>
    <row r="7" spans="1:14">
      <c r="A7" s="262"/>
      <c r="B7" s="403"/>
      <c r="C7" s="419"/>
      <c r="E7" s="421"/>
      <c r="G7" s="422"/>
      <c r="I7" s="421"/>
      <c r="K7" s="258"/>
      <c r="L7" s="257"/>
      <c r="M7" s="257"/>
      <c r="N7" s="257"/>
    </row>
    <row r="8" spans="1:14">
      <c r="A8" s="263"/>
      <c r="B8" s="403"/>
      <c r="C8" s="423" t="s">
        <v>134</v>
      </c>
      <c r="D8" s="265">
        <v>21215</v>
      </c>
      <c r="E8" s="295">
        <v>42092</v>
      </c>
      <c r="F8" s="265">
        <v>62594</v>
      </c>
      <c r="G8" s="267">
        <v>82374</v>
      </c>
      <c r="H8" s="265">
        <v>18222</v>
      </c>
      <c r="I8" s="266">
        <v>36069</v>
      </c>
      <c r="J8" s="268">
        <v>53705</v>
      </c>
      <c r="K8" s="266">
        <v>71425</v>
      </c>
      <c r="L8" s="268"/>
      <c r="M8" s="257"/>
      <c r="N8" s="257"/>
    </row>
    <row r="9" spans="1:14">
      <c r="A9" s="263"/>
      <c r="B9" s="403"/>
      <c r="C9" s="423" t="s">
        <v>19</v>
      </c>
      <c r="D9" s="269">
        <v>10673</v>
      </c>
      <c r="E9" s="295">
        <v>21175</v>
      </c>
      <c r="F9" s="269">
        <v>31379</v>
      </c>
      <c r="G9" s="267">
        <v>41886</v>
      </c>
      <c r="H9" s="269">
        <v>9888</v>
      </c>
      <c r="I9" s="266">
        <v>20121</v>
      </c>
      <c r="J9" s="268">
        <v>30122</v>
      </c>
      <c r="K9" s="266">
        <v>40679</v>
      </c>
      <c r="L9" s="268"/>
      <c r="M9" s="257"/>
      <c r="N9" s="257"/>
    </row>
    <row r="10" spans="1:14">
      <c r="A10" s="263"/>
      <c r="B10" s="403"/>
      <c r="C10" s="423" t="s">
        <v>135</v>
      </c>
      <c r="D10" s="269">
        <v>6071</v>
      </c>
      <c r="E10" s="295">
        <v>12166</v>
      </c>
      <c r="F10" s="269">
        <v>18767</v>
      </c>
      <c r="G10" s="267">
        <v>25551</v>
      </c>
      <c r="H10" s="269">
        <v>6888</v>
      </c>
      <c r="I10" s="266">
        <v>13830</v>
      </c>
      <c r="J10" s="268">
        <v>21019</v>
      </c>
      <c r="K10" s="266">
        <v>28229</v>
      </c>
      <c r="L10" s="268"/>
      <c r="M10" s="257"/>
      <c r="N10" s="257"/>
    </row>
    <row r="11" spans="1:14">
      <c r="A11" s="263"/>
      <c r="B11" s="403"/>
      <c r="C11" s="423" t="s">
        <v>136</v>
      </c>
      <c r="D11" s="269">
        <f>48478+197-D10-D9-D8</f>
        <v>10716</v>
      </c>
      <c r="E11" s="295">
        <f>96365+336-E10-E9-E8</f>
        <v>21268</v>
      </c>
      <c r="F11" s="269">
        <f>143324+514-F10-F9-F8</f>
        <v>31098</v>
      </c>
      <c r="G11" s="267">
        <v>42799</v>
      </c>
      <c r="H11" s="269">
        <f>45034+177-H10-H9-H8</f>
        <v>10213</v>
      </c>
      <c r="I11" s="266">
        <v>20631</v>
      </c>
      <c r="J11" s="268">
        <v>31326</v>
      </c>
      <c r="K11" s="266">
        <v>45870</v>
      </c>
      <c r="L11" s="268"/>
      <c r="M11" s="257"/>
      <c r="N11" s="257"/>
    </row>
    <row r="12" spans="1:14">
      <c r="A12" s="263"/>
      <c r="B12" s="262" t="s">
        <v>137</v>
      </c>
      <c r="C12" s="424"/>
      <c r="D12" s="270">
        <f t="shared" ref="D12:K12" si="0">+SUM(D8:D11)</f>
        <v>48675</v>
      </c>
      <c r="E12" s="290">
        <f t="shared" si="0"/>
        <v>96701</v>
      </c>
      <c r="F12" s="270">
        <f t="shared" si="0"/>
        <v>143838</v>
      </c>
      <c r="G12" s="259">
        <f t="shared" si="0"/>
        <v>192610</v>
      </c>
      <c r="H12" s="270">
        <f t="shared" si="0"/>
        <v>45211</v>
      </c>
      <c r="I12" s="258">
        <f t="shared" si="0"/>
        <v>90651</v>
      </c>
      <c r="J12" s="271">
        <f t="shared" si="0"/>
        <v>136172</v>
      </c>
      <c r="K12" s="258">
        <f t="shared" si="0"/>
        <v>186203</v>
      </c>
      <c r="L12" s="271"/>
      <c r="M12" s="257"/>
      <c r="N12" s="257"/>
    </row>
    <row r="13" spans="1:14" s="425" customFormat="1" ht="3" customHeight="1">
      <c r="A13" s="263"/>
      <c r="B13" s="262"/>
      <c r="C13" s="424"/>
      <c r="D13" s="269"/>
      <c r="E13" s="295"/>
      <c r="F13" s="269"/>
      <c r="G13" s="259"/>
      <c r="H13" s="269"/>
      <c r="I13" s="258"/>
      <c r="J13" s="271"/>
      <c r="K13" s="258"/>
      <c r="L13" s="271"/>
      <c r="M13" s="257"/>
      <c r="N13" s="274"/>
    </row>
    <row r="14" spans="1:14" s="425" customFormat="1">
      <c r="A14" s="272"/>
      <c r="B14" s="273"/>
      <c r="C14" s="423" t="s">
        <v>134</v>
      </c>
      <c r="D14" s="269">
        <v>39245</v>
      </c>
      <c r="E14" s="426">
        <v>80717</v>
      </c>
      <c r="F14" s="269">
        <v>123374</v>
      </c>
      <c r="G14" s="267">
        <v>164095</v>
      </c>
      <c r="H14" s="269">
        <v>37593</v>
      </c>
      <c r="I14" s="266">
        <v>77387</v>
      </c>
      <c r="J14" s="268">
        <v>118256</v>
      </c>
      <c r="K14" s="266">
        <v>157147</v>
      </c>
      <c r="L14" s="268"/>
      <c r="M14" s="257"/>
      <c r="N14" s="274"/>
    </row>
    <row r="15" spans="1:14" s="425" customFormat="1">
      <c r="A15" s="272"/>
      <c r="B15" s="273"/>
      <c r="C15" s="427" t="s">
        <v>25</v>
      </c>
      <c r="D15" s="269">
        <v>9456</v>
      </c>
      <c r="E15" s="426">
        <v>19481</v>
      </c>
      <c r="F15" s="269">
        <v>30421</v>
      </c>
      <c r="G15" s="267">
        <v>41767</v>
      </c>
      <c r="H15" s="269">
        <v>10682</v>
      </c>
      <c r="I15" s="266">
        <v>21679</v>
      </c>
      <c r="J15" s="268">
        <v>33183</v>
      </c>
      <c r="K15" s="266">
        <v>44764</v>
      </c>
      <c r="L15" s="268"/>
      <c r="M15" s="257"/>
      <c r="N15" s="274"/>
    </row>
    <row r="16" spans="1:14">
      <c r="A16" s="263"/>
      <c r="B16" s="403"/>
      <c r="C16" s="427" t="s">
        <v>27</v>
      </c>
      <c r="D16" s="265">
        <v>7333</v>
      </c>
      <c r="E16" s="426">
        <v>15171</v>
      </c>
      <c r="F16" s="265">
        <v>23544</v>
      </c>
      <c r="G16" s="267">
        <v>33582</v>
      </c>
      <c r="H16" s="265">
        <v>7646</v>
      </c>
      <c r="I16" s="266">
        <v>15391</v>
      </c>
      <c r="J16" s="268">
        <v>23755</v>
      </c>
      <c r="K16" s="266">
        <v>34680</v>
      </c>
      <c r="L16" s="268"/>
      <c r="M16" s="257"/>
      <c r="N16" s="257"/>
    </row>
    <row r="17" spans="1:14">
      <c r="A17" s="263"/>
      <c r="B17" s="275" t="s">
        <v>138</v>
      </c>
      <c r="C17" s="424"/>
      <c r="D17" s="270">
        <f t="shared" ref="D17:K17" si="1">+SUM(D14:D16)</f>
        <v>56034</v>
      </c>
      <c r="E17" s="428">
        <f t="shared" si="1"/>
        <v>115369</v>
      </c>
      <c r="F17" s="270">
        <f t="shared" si="1"/>
        <v>177339</v>
      </c>
      <c r="G17" s="259">
        <f t="shared" si="1"/>
        <v>239444</v>
      </c>
      <c r="H17" s="270">
        <f t="shared" si="1"/>
        <v>55921</v>
      </c>
      <c r="I17" s="258">
        <f t="shared" si="1"/>
        <v>114457</v>
      </c>
      <c r="J17" s="271">
        <f t="shared" si="1"/>
        <v>175194</v>
      </c>
      <c r="K17" s="258">
        <f t="shared" si="1"/>
        <v>236591</v>
      </c>
      <c r="L17" s="271"/>
      <c r="M17" s="257"/>
      <c r="N17" s="257"/>
    </row>
    <row r="18" spans="1:14" ht="3" customHeight="1">
      <c r="A18" s="263"/>
      <c r="B18" s="275"/>
      <c r="C18" s="424"/>
      <c r="D18" s="269"/>
      <c r="E18" s="429"/>
      <c r="F18" s="269"/>
      <c r="G18" s="259"/>
      <c r="H18" s="269"/>
      <c r="I18" s="258"/>
      <c r="J18" s="271"/>
      <c r="K18" s="258"/>
      <c r="L18" s="271"/>
      <c r="M18" s="257"/>
      <c r="N18" s="257"/>
    </row>
    <row r="19" spans="1:14">
      <c r="A19" s="262" t="s">
        <v>139</v>
      </c>
      <c r="B19" s="276"/>
      <c r="C19" s="424"/>
      <c r="D19" s="270">
        <f t="shared" ref="D19:I19" si="2">+D12+D17</f>
        <v>104709</v>
      </c>
      <c r="E19" s="290">
        <f t="shared" si="2"/>
        <v>212070</v>
      </c>
      <c r="F19" s="270">
        <f t="shared" si="2"/>
        <v>321177</v>
      </c>
      <c r="G19" s="259">
        <f t="shared" si="2"/>
        <v>432054</v>
      </c>
      <c r="H19" s="270">
        <f t="shared" si="2"/>
        <v>101132</v>
      </c>
      <c r="I19" s="258">
        <f t="shared" si="2"/>
        <v>205108</v>
      </c>
      <c r="J19" s="271">
        <f>+J12+J17</f>
        <v>311366</v>
      </c>
      <c r="K19" s="258">
        <f>+K12+K17</f>
        <v>422794</v>
      </c>
      <c r="L19" s="271"/>
      <c r="M19" s="257"/>
      <c r="N19" s="257"/>
    </row>
    <row r="20" spans="1:14">
      <c r="A20" s="262"/>
      <c r="B20" s="264" t="s">
        <v>140</v>
      </c>
      <c r="C20" s="424"/>
      <c r="D20" s="269">
        <v>-5658</v>
      </c>
      <c r="E20" s="295">
        <v>-11316</v>
      </c>
      <c r="F20" s="269">
        <v>-16974</v>
      </c>
      <c r="G20" s="267">
        <v>-22834</v>
      </c>
      <c r="H20" s="269">
        <v>-5352</v>
      </c>
      <c r="I20" s="266">
        <v>-10738</v>
      </c>
      <c r="J20" s="268">
        <v>-16101</v>
      </c>
      <c r="K20" s="266">
        <v>-21485</v>
      </c>
      <c r="L20" s="268"/>
      <c r="M20" s="257"/>
      <c r="N20" s="257"/>
    </row>
    <row r="21" spans="1:14">
      <c r="A21" s="262" t="s">
        <v>2</v>
      </c>
      <c r="B21" s="276"/>
      <c r="C21" s="419"/>
      <c r="D21" s="270">
        <v>34967</v>
      </c>
      <c r="E21" s="290">
        <v>72457</v>
      </c>
      <c r="F21" s="270">
        <v>114218</v>
      </c>
      <c r="G21" s="259">
        <v>144909</v>
      </c>
      <c r="H21" s="270">
        <v>38294</v>
      </c>
      <c r="I21" s="258">
        <v>66013</v>
      </c>
      <c r="J21" s="271">
        <v>99417</v>
      </c>
      <c r="K21" s="258">
        <v>128223</v>
      </c>
      <c r="L21" s="271"/>
      <c r="M21" s="257"/>
      <c r="N21" s="257"/>
    </row>
    <row r="22" spans="1:14" ht="15.75">
      <c r="A22" s="262" t="s">
        <v>141</v>
      </c>
      <c r="B22" s="276"/>
      <c r="C22" s="419"/>
      <c r="D22" s="270">
        <v>41235</v>
      </c>
      <c r="E22" s="290">
        <v>85709</v>
      </c>
      <c r="F22" s="270">
        <v>134055</v>
      </c>
      <c r="G22" s="259">
        <v>173799</v>
      </c>
      <c r="H22" s="270">
        <v>44499</v>
      </c>
      <c r="I22" s="258">
        <v>88512</v>
      </c>
      <c r="J22" s="271">
        <v>133210</v>
      </c>
      <c r="K22" s="258">
        <v>171819</v>
      </c>
      <c r="L22" s="271"/>
      <c r="M22" s="257"/>
      <c r="N22" s="257"/>
    </row>
    <row r="23" spans="1:14">
      <c r="A23" s="277" t="s">
        <v>142</v>
      </c>
      <c r="B23" s="278"/>
      <c r="C23" s="430"/>
      <c r="D23" s="279">
        <v>12425</v>
      </c>
      <c r="E23" s="280">
        <v>27964</v>
      </c>
      <c r="F23" s="279">
        <v>43154</v>
      </c>
      <c r="G23" s="281">
        <v>68395</v>
      </c>
      <c r="H23" s="279">
        <v>9782</v>
      </c>
      <c r="I23" s="280">
        <v>21331</v>
      </c>
      <c r="J23" s="283">
        <v>35749</v>
      </c>
      <c r="K23" s="280">
        <v>65559</v>
      </c>
      <c r="L23" s="271"/>
      <c r="M23" s="257"/>
      <c r="N23" s="257"/>
    </row>
    <row r="24" spans="1:14">
      <c r="A24" s="272"/>
      <c r="B24" s="403"/>
      <c r="C24" s="427"/>
      <c r="D24" s="284"/>
      <c r="E24" s="295"/>
      <c r="F24" s="284"/>
      <c r="G24" s="259"/>
      <c r="H24" s="284"/>
      <c r="I24" s="258"/>
      <c r="J24" s="271"/>
      <c r="K24" s="258"/>
      <c r="L24" s="271"/>
      <c r="M24" s="257"/>
      <c r="N24" s="257"/>
    </row>
    <row r="25" spans="1:14" ht="15.75">
      <c r="A25" s="261" t="s">
        <v>143</v>
      </c>
      <c r="B25" s="285"/>
      <c r="C25" s="431"/>
      <c r="D25" s="287"/>
      <c r="E25" s="290"/>
      <c r="F25" s="287"/>
      <c r="G25" s="259"/>
      <c r="H25" s="287"/>
      <c r="I25" s="258"/>
      <c r="J25" s="271"/>
      <c r="K25" s="258"/>
      <c r="L25" s="271"/>
      <c r="M25" s="257"/>
      <c r="N25" s="257"/>
    </row>
    <row r="26" spans="1:14">
      <c r="A26" s="288"/>
      <c r="B26" s="285"/>
      <c r="C26" s="431"/>
      <c r="D26" s="287"/>
      <c r="E26" s="290"/>
      <c r="F26" s="287"/>
      <c r="G26" s="259"/>
      <c r="H26" s="287"/>
      <c r="I26" s="258"/>
      <c r="J26" s="271"/>
      <c r="K26" s="258"/>
      <c r="L26" s="271"/>
      <c r="M26" s="257"/>
      <c r="N26" s="257"/>
    </row>
    <row r="27" spans="1:14">
      <c r="A27" s="288"/>
      <c r="B27" s="285"/>
      <c r="C27" s="423" t="s">
        <v>134</v>
      </c>
      <c r="D27" s="284">
        <v>3054</v>
      </c>
      <c r="E27" s="292">
        <v>5821</v>
      </c>
      <c r="F27" s="284">
        <v>8545</v>
      </c>
      <c r="G27" s="267">
        <v>11223</v>
      </c>
      <c r="H27" s="284">
        <v>2629</v>
      </c>
      <c r="I27" s="266">
        <v>5122</v>
      </c>
      <c r="J27" s="268">
        <v>7554</v>
      </c>
      <c r="K27" s="266">
        <v>9926</v>
      </c>
      <c r="L27" s="268"/>
      <c r="M27" s="257"/>
      <c r="N27" s="257"/>
    </row>
    <row r="28" spans="1:14">
      <c r="A28" s="289"/>
      <c r="B28" s="403"/>
      <c r="C28" s="423" t="s">
        <v>22</v>
      </c>
      <c r="D28" s="284">
        <v>5308</v>
      </c>
      <c r="E28" s="292">
        <v>10524</v>
      </c>
      <c r="F28" s="284">
        <v>15635</v>
      </c>
      <c r="G28" s="267">
        <v>21371</v>
      </c>
      <c r="H28" s="284">
        <v>5020</v>
      </c>
      <c r="I28" s="266">
        <v>10009</v>
      </c>
      <c r="J28" s="268">
        <v>15026</v>
      </c>
      <c r="K28" s="266">
        <v>20108</v>
      </c>
      <c r="L28" s="268"/>
      <c r="M28" s="257"/>
      <c r="N28" s="257"/>
    </row>
    <row r="29" spans="1:14" ht="15.75">
      <c r="A29" s="261"/>
      <c r="B29" s="262" t="s">
        <v>144</v>
      </c>
      <c r="C29" s="424"/>
      <c r="D29" s="287">
        <f>+D27+D28</f>
        <v>8362</v>
      </c>
      <c r="E29" s="432">
        <f t="shared" ref="E29:K29" si="3">+E27+E28</f>
        <v>16345</v>
      </c>
      <c r="F29" s="287">
        <f t="shared" si="3"/>
        <v>24180</v>
      </c>
      <c r="G29" s="259">
        <f t="shared" si="3"/>
        <v>32594</v>
      </c>
      <c r="H29" s="287">
        <f t="shared" si="3"/>
        <v>7649</v>
      </c>
      <c r="I29" s="258">
        <f t="shared" si="3"/>
        <v>15131</v>
      </c>
      <c r="J29" s="271">
        <f t="shared" si="3"/>
        <v>22580</v>
      </c>
      <c r="K29" s="258">
        <f t="shared" si="3"/>
        <v>30034</v>
      </c>
      <c r="L29" s="271"/>
      <c r="M29" s="257"/>
      <c r="N29" s="257"/>
    </row>
    <row r="30" spans="1:14" ht="3" customHeight="1">
      <c r="A30" s="261"/>
      <c r="B30" s="262"/>
      <c r="C30" s="424"/>
      <c r="D30" s="287"/>
      <c r="E30" s="290"/>
      <c r="F30" s="287"/>
      <c r="G30" s="259"/>
      <c r="H30" s="287"/>
      <c r="I30" s="258"/>
      <c r="J30" s="271"/>
      <c r="K30" s="258"/>
      <c r="L30" s="271"/>
      <c r="M30" s="257"/>
      <c r="N30" s="257"/>
    </row>
    <row r="31" spans="1:14">
      <c r="A31" s="288"/>
      <c r="B31" s="285"/>
      <c r="C31" s="423" t="s">
        <v>134</v>
      </c>
      <c r="D31" s="284">
        <v>4471</v>
      </c>
      <c r="E31" s="292">
        <v>9009</v>
      </c>
      <c r="F31" s="284">
        <v>13462</v>
      </c>
      <c r="G31" s="267">
        <v>17759</v>
      </c>
      <c r="H31" s="284">
        <v>4109</v>
      </c>
      <c r="I31" s="266">
        <v>8365</v>
      </c>
      <c r="J31" s="268">
        <v>12513</v>
      </c>
      <c r="K31" s="266">
        <v>16523</v>
      </c>
      <c r="L31" s="268"/>
      <c r="M31" s="257"/>
      <c r="N31" s="257"/>
    </row>
    <row r="32" spans="1:14">
      <c r="A32" s="288"/>
      <c r="B32" s="285"/>
      <c r="C32" s="427" t="s">
        <v>25</v>
      </c>
      <c r="D32" s="284">
        <v>2101</v>
      </c>
      <c r="E32" s="292">
        <v>4270</v>
      </c>
      <c r="F32" s="284">
        <v>6576</v>
      </c>
      <c r="G32" s="267">
        <v>8824</v>
      </c>
      <c r="H32" s="284">
        <v>2163</v>
      </c>
      <c r="I32" s="266">
        <v>4399</v>
      </c>
      <c r="J32" s="268">
        <v>6799</v>
      </c>
      <c r="K32" s="266">
        <v>9112</v>
      </c>
      <c r="L32" s="268"/>
      <c r="M32" s="257"/>
      <c r="N32" s="257"/>
    </row>
    <row r="33" spans="1:14">
      <c r="A33" s="289"/>
      <c r="B33" s="403"/>
      <c r="C33" s="427" t="s">
        <v>27</v>
      </c>
      <c r="D33" s="284">
        <v>1917</v>
      </c>
      <c r="E33" s="292">
        <v>3898</v>
      </c>
      <c r="F33" s="284">
        <v>4441</v>
      </c>
      <c r="G33" s="267">
        <v>7411</v>
      </c>
      <c r="H33" s="284">
        <v>1759</v>
      </c>
      <c r="I33" s="266">
        <v>3557</v>
      </c>
      <c r="J33" s="268">
        <v>5366</v>
      </c>
      <c r="K33" s="266">
        <v>7487</v>
      </c>
      <c r="L33" s="268"/>
      <c r="M33" s="257"/>
      <c r="N33" s="257"/>
    </row>
    <row r="34" spans="1:14" ht="15.75">
      <c r="A34" s="261"/>
      <c r="B34" s="275" t="s">
        <v>138</v>
      </c>
      <c r="C34" s="424"/>
      <c r="D34" s="287">
        <f t="shared" ref="D34:K34" si="4">+SUM(D31:D33)</f>
        <v>8489</v>
      </c>
      <c r="E34" s="432">
        <f t="shared" si="4"/>
        <v>17177</v>
      </c>
      <c r="F34" s="287">
        <f t="shared" si="4"/>
        <v>24479</v>
      </c>
      <c r="G34" s="259">
        <f t="shared" si="4"/>
        <v>33994</v>
      </c>
      <c r="H34" s="287">
        <f t="shared" si="4"/>
        <v>8031</v>
      </c>
      <c r="I34" s="258">
        <f t="shared" si="4"/>
        <v>16321</v>
      </c>
      <c r="J34" s="271">
        <f t="shared" si="4"/>
        <v>24678</v>
      </c>
      <c r="K34" s="258">
        <f t="shared" si="4"/>
        <v>33122</v>
      </c>
      <c r="L34" s="271"/>
      <c r="M34" s="257"/>
      <c r="N34" s="257"/>
    </row>
    <row r="35" spans="1:14" ht="3" customHeight="1">
      <c r="A35" s="261"/>
      <c r="B35" s="262"/>
      <c r="C35" s="424"/>
      <c r="D35" s="284"/>
      <c r="E35" s="295"/>
      <c r="F35" s="284"/>
      <c r="G35" s="259"/>
      <c r="H35" s="284"/>
      <c r="I35" s="258"/>
      <c r="J35" s="271"/>
      <c r="K35" s="258"/>
      <c r="L35" s="271"/>
      <c r="M35" s="257"/>
      <c r="N35" s="257"/>
    </row>
    <row r="36" spans="1:14">
      <c r="A36" s="288"/>
      <c r="B36" s="286" t="s">
        <v>145</v>
      </c>
      <c r="C36" s="424"/>
      <c r="D36" s="287">
        <v>12524</v>
      </c>
      <c r="E36" s="432">
        <v>24921</v>
      </c>
      <c r="F36" s="287">
        <v>36302</v>
      </c>
      <c r="G36" s="259">
        <v>51281</v>
      </c>
      <c r="H36" s="287">
        <v>12391</v>
      </c>
      <c r="I36" s="258">
        <v>22848</v>
      </c>
      <c r="J36" s="271">
        <v>37818</v>
      </c>
      <c r="K36" s="258">
        <v>59081</v>
      </c>
      <c r="L36" s="271"/>
      <c r="M36" s="257"/>
      <c r="N36" s="257"/>
    </row>
    <row r="37" spans="1:14" ht="3" customHeight="1">
      <c r="A37" s="288"/>
      <c r="B37" s="286"/>
      <c r="C37" s="424"/>
      <c r="D37" s="287"/>
      <c r="E37" s="290"/>
      <c r="F37" s="287"/>
      <c r="G37" s="291"/>
      <c r="H37" s="287"/>
      <c r="I37" s="292"/>
      <c r="J37" s="284"/>
      <c r="K37" s="292"/>
      <c r="L37" s="284"/>
      <c r="M37" s="257"/>
      <c r="N37" s="257"/>
    </row>
    <row r="38" spans="1:14" ht="12" customHeight="1">
      <c r="A38" s="286" t="s">
        <v>139</v>
      </c>
      <c r="B38" s="276"/>
      <c r="C38" s="424"/>
      <c r="D38" s="271">
        <f t="shared" ref="D38:K38" si="5">+D29+D34+D36</f>
        <v>29375</v>
      </c>
      <c r="E38" s="258">
        <f t="shared" si="5"/>
        <v>58443</v>
      </c>
      <c r="F38" s="271">
        <f t="shared" si="5"/>
        <v>84961</v>
      </c>
      <c r="G38" s="293">
        <f t="shared" si="5"/>
        <v>117869</v>
      </c>
      <c r="H38" s="271">
        <f t="shared" si="5"/>
        <v>28071</v>
      </c>
      <c r="I38" s="290">
        <f t="shared" si="5"/>
        <v>54300</v>
      </c>
      <c r="J38" s="270">
        <f t="shared" si="5"/>
        <v>85076</v>
      </c>
      <c r="K38" s="290">
        <f t="shared" si="5"/>
        <v>122237</v>
      </c>
      <c r="L38" s="270"/>
      <c r="M38" s="257"/>
      <c r="N38" s="257"/>
    </row>
    <row r="39" spans="1:14" hidden="1">
      <c r="A39" s="286"/>
      <c r="B39" s="276"/>
      <c r="C39" s="424"/>
      <c r="D39" s="271"/>
      <c r="E39" s="258"/>
      <c r="F39" s="271"/>
      <c r="G39" s="293"/>
      <c r="H39" s="271"/>
      <c r="I39" s="290"/>
      <c r="J39" s="270"/>
      <c r="K39" s="290"/>
      <c r="L39" s="270"/>
      <c r="M39" s="257"/>
      <c r="N39" s="257"/>
    </row>
    <row r="40" spans="1:14">
      <c r="A40" s="286"/>
      <c r="B40" s="264" t="s">
        <v>140</v>
      </c>
      <c r="C40" s="424"/>
      <c r="D40" s="268">
        <v>-1032</v>
      </c>
      <c r="E40" s="266">
        <v>-2064</v>
      </c>
      <c r="F40" s="268">
        <v>-3096</v>
      </c>
      <c r="G40" s="294">
        <v>-4136</v>
      </c>
      <c r="H40" s="268">
        <v>-989</v>
      </c>
      <c r="I40" s="295">
        <v>-1948</v>
      </c>
      <c r="J40" s="269">
        <v>-2905</v>
      </c>
      <c r="K40" s="295">
        <v>-3865</v>
      </c>
      <c r="L40" s="269"/>
      <c r="M40" s="257"/>
      <c r="N40" s="257"/>
    </row>
    <row r="41" spans="1:14">
      <c r="A41" s="286" t="s">
        <v>2</v>
      </c>
      <c r="B41" s="276"/>
      <c r="C41" s="424"/>
      <c r="D41" s="271">
        <v>4008</v>
      </c>
      <c r="E41" s="258">
        <v>8179</v>
      </c>
      <c r="F41" s="271">
        <v>10790</v>
      </c>
      <c r="G41" s="293">
        <v>14756</v>
      </c>
      <c r="H41" s="271">
        <v>3853</v>
      </c>
      <c r="I41" s="290">
        <v>8294</v>
      </c>
      <c r="J41" s="270">
        <v>12547</v>
      </c>
      <c r="K41" s="290">
        <v>18444</v>
      </c>
      <c r="L41" s="270"/>
      <c r="M41" s="257"/>
      <c r="N41" s="257"/>
    </row>
    <row r="42" spans="1:14" ht="15.75">
      <c r="A42" s="262" t="s">
        <v>141</v>
      </c>
      <c r="B42" s="276"/>
      <c r="C42" s="419"/>
      <c r="D42" s="270">
        <v>5062</v>
      </c>
      <c r="E42" s="290">
        <v>10175</v>
      </c>
      <c r="F42" s="270">
        <v>14101</v>
      </c>
      <c r="G42" s="293">
        <v>19912</v>
      </c>
      <c r="H42" s="270">
        <v>4906</v>
      </c>
      <c r="I42" s="290">
        <v>10299</v>
      </c>
      <c r="J42" s="270">
        <v>15628</v>
      </c>
      <c r="K42" s="290">
        <v>22534</v>
      </c>
      <c r="L42" s="270"/>
      <c r="M42" s="257"/>
      <c r="N42" s="257"/>
    </row>
    <row r="43" spans="1:14">
      <c r="A43" s="277" t="s">
        <v>142</v>
      </c>
      <c r="B43" s="278"/>
      <c r="C43" s="430"/>
      <c r="D43" s="279">
        <v>659</v>
      </c>
      <c r="E43" s="296">
        <v>1587</v>
      </c>
      <c r="F43" s="279">
        <v>2276</v>
      </c>
      <c r="G43" s="297">
        <v>3559</v>
      </c>
      <c r="H43" s="282">
        <v>423</v>
      </c>
      <c r="I43" s="296">
        <v>1214</v>
      </c>
      <c r="J43" s="279">
        <v>2012</v>
      </c>
      <c r="K43" s="296">
        <v>4289</v>
      </c>
      <c r="L43" s="270"/>
      <c r="M43" s="257"/>
      <c r="N43" s="257"/>
    </row>
    <row r="44" spans="1:14">
      <c r="A44" s="289"/>
      <c r="B44" s="403"/>
      <c r="C44" s="424"/>
      <c r="D44" s="284"/>
      <c r="E44" s="295"/>
      <c r="F44" s="284"/>
      <c r="G44" s="294"/>
      <c r="H44" s="284"/>
      <c r="I44" s="295"/>
      <c r="J44" s="269"/>
      <c r="K44" s="295"/>
      <c r="L44" s="269"/>
      <c r="M44" s="257"/>
      <c r="N44" s="257"/>
    </row>
    <row r="45" spans="1:14" ht="15.75">
      <c r="A45" s="261" t="s">
        <v>146</v>
      </c>
      <c r="B45" s="285"/>
      <c r="C45" s="424"/>
      <c r="D45" s="287"/>
      <c r="E45" s="290"/>
      <c r="F45" s="287"/>
      <c r="G45" s="293"/>
      <c r="H45" s="287"/>
      <c r="I45" s="290"/>
      <c r="J45" s="270"/>
      <c r="K45" s="290"/>
      <c r="L45" s="270"/>
      <c r="M45" s="257"/>
      <c r="N45" s="257"/>
    </row>
    <row r="46" spans="1:14">
      <c r="A46" s="289"/>
      <c r="B46" s="285"/>
      <c r="C46" s="420"/>
      <c r="D46" s="287"/>
      <c r="E46" s="290"/>
      <c r="F46" s="287"/>
      <c r="G46" s="293"/>
      <c r="H46" s="287"/>
      <c r="I46" s="290"/>
      <c r="J46" s="270"/>
      <c r="K46" s="290"/>
      <c r="L46" s="270"/>
      <c r="M46" s="257"/>
      <c r="N46" s="257"/>
    </row>
    <row r="47" spans="1:14">
      <c r="A47" s="276"/>
      <c r="B47" s="262" t="s">
        <v>137</v>
      </c>
      <c r="C47" s="420"/>
      <c r="D47" s="287">
        <v>8198</v>
      </c>
      <c r="E47" s="290">
        <v>17021</v>
      </c>
      <c r="F47" s="287">
        <v>26158</v>
      </c>
      <c r="G47" s="293">
        <v>35194</v>
      </c>
      <c r="H47" s="287">
        <v>8374</v>
      </c>
      <c r="I47" s="290">
        <v>16453</v>
      </c>
      <c r="J47" s="270">
        <v>24716</v>
      </c>
      <c r="K47" s="290">
        <v>33733</v>
      </c>
      <c r="L47" s="270"/>
      <c r="M47" s="257"/>
      <c r="N47" s="257"/>
    </row>
    <row r="48" spans="1:14" ht="3" customHeight="1">
      <c r="A48" s="276"/>
      <c r="B48" s="275"/>
      <c r="C48" s="420"/>
      <c r="D48" s="287"/>
      <c r="E48" s="290"/>
      <c r="F48" s="287"/>
      <c r="G48" s="293"/>
      <c r="H48" s="287"/>
      <c r="I48" s="290"/>
      <c r="J48" s="270"/>
      <c r="K48" s="290"/>
      <c r="L48" s="270"/>
      <c r="M48" s="257"/>
      <c r="N48" s="257"/>
    </row>
    <row r="49" spans="1:14">
      <c r="A49" s="276"/>
      <c r="B49" s="275" t="s">
        <v>138</v>
      </c>
      <c r="C49" s="420"/>
      <c r="D49" s="287">
        <v>10186</v>
      </c>
      <c r="E49" s="290">
        <v>20956</v>
      </c>
      <c r="F49" s="287">
        <v>32612</v>
      </c>
      <c r="G49" s="293">
        <v>42404</v>
      </c>
      <c r="H49" s="287">
        <v>8752</v>
      </c>
      <c r="I49" s="290">
        <v>17696</v>
      </c>
      <c r="J49" s="270">
        <v>27654</v>
      </c>
      <c r="K49" s="290">
        <v>37626</v>
      </c>
      <c r="L49" s="270"/>
      <c r="M49" s="257"/>
      <c r="N49" s="257"/>
    </row>
    <row r="50" spans="1:14" ht="3" customHeight="1">
      <c r="A50" s="276"/>
      <c r="B50" s="275"/>
      <c r="C50" s="420"/>
      <c r="D50" s="287"/>
      <c r="E50" s="290"/>
      <c r="F50" s="287"/>
      <c r="G50" s="293"/>
      <c r="H50" s="287"/>
      <c r="I50" s="290"/>
      <c r="J50" s="270"/>
      <c r="K50" s="290"/>
      <c r="L50" s="270"/>
      <c r="M50" s="257"/>
      <c r="N50" s="257"/>
    </row>
    <row r="51" spans="1:14" ht="12" customHeight="1">
      <c r="A51" s="286" t="s">
        <v>139</v>
      </c>
      <c r="B51" s="276"/>
      <c r="C51" s="433"/>
      <c r="D51" s="287">
        <f t="shared" ref="D51:K51" si="6">+D47+D49</f>
        <v>18384</v>
      </c>
      <c r="E51" s="290">
        <f t="shared" si="6"/>
        <v>37977</v>
      </c>
      <c r="F51" s="287">
        <f t="shared" si="6"/>
        <v>58770</v>
      </c>
      <c r="G51" s="293">
        <f t="shared" si="6"/>
        <v>77598</v>
      </c>
      <c r="H51" s="287">
        <f t="shared" si="6"/>
        <v>17126</v>
      </c>
      <c r="I51" s="290">
        <f t="shared" si="6"/>
        <v>34149</v>
      </c>
      <c r="J51" s="270">
        <f t="shared" si="6"/>
        <v>52370</v>
      </c>
      <c r="K51" s="290">
        <f t="shared" si="6"/>
        <v>71359</v>
      </c>
      <c r="L51" s="270"/>
      <c r="M51" s="257"/>
      <c r="N51" s="257"/>
    </row>
    <row r="52" spans="1:14" hidden="1">
      <c r="A52" s="275"/>
      <c r="B52" s="276"/>
      <c r="C52" s="433"/>
      <c r="D52" s="287"/>
      <c r="E52" s="290"/>
      <c r="F52" s="287"/>
      <c r="G52" s="293"/>
      <c r="H52" s="287"/>
      <c r="I52" s="290"/>
      <c r="J52" s="270"/>
      <c r="K52" s="290"/>
      <c r="L52" s="270"/>
      <c r="M52" s="257"/>
      <c r="N52" s="257"/>
    </row>
    <row r="53" spans="1:14">
      <c r="A53" s="298" t="s">
        <v>2</v>
      </c>
      <c r="B53" s="273"/>
      <c r="C53" s="434"/>
      <c r="D53" s="299">
        <v>8436</v>
      </c>
      <c r="E53" s="300">
        <v>19498</v>
      </c>
      <c r="F53" s="299">
        <v>31381</v>
      </c>
      <c r="G53" s="301">
        <v>40248</v>
      </c>
      <c r="H53" s="287">
        <v>9221</v>
      </c>
      <c r="I53" s="302">
        <v>18368</v>
      </c>
      <c r="J53" s="303">
        <v>28653</v>
      </c>
      <c r="K53" s="302">
        <v>37914</v>
      </c>
      <c r="L53" s="303"/>
      <c r="M53" s="257"/>
      <c r="N53" s="257"/>
    </row>
    <row r="54" spans="1:14" ht="15.75">
      <c r="A54" s="262" t="s">
        <v>141</v>
      </c>
      <c r="B54" s="276"/>
      <c r="C54" s="419"/>
      <c r="D54" s="270">
        <v>8456</v>
      </c>
      <c r="E54" s="290">
        <v>19535</v>
      </c>
      <c r="F54" s="270">
        <v>31488</v>
      </c>
      <c r="G54" s="293">
        <v>40615</v>
      </c>
      <c r="H54" s="270">
        <v>9283</v>
      </c>
      <c r="I54" s="290">
        <v>18430</v>
      </c>
      <c r="J54" s="270">
        <v>28715</v>
      </c>
      <c r="K54" s="290">
        <v>37976</v>
      </c>
      <c r="L54" s="270"/>
      <c r="M54" s="257"/>
      <c r="N54" s="257"/>
    </row>
    <row r="55" spans="1:14">
      <c r="A55" s="277" t="s">
        <v>142</v>
      </c>
      <c r="B55" s="278"/>
      <c r="C55" s="430"/>
      <c r="D55" s="279">
        <v>1868</v>
      </c>
      <c r="E55" s="296">
        <v>5088</v>
      </c>
      <c r="F55" s="279">
        <v>7248</v>
      </c>
      <c r="G55" s="297">
        <v>15208</v>
      </c>
      <c r="H55" s="282">
        <v>1421</v>
      </c>
      <c r="I55" s="296">
        <v>2638</v>
      </c>
      <c r="J55" s="279">
        <v>4317</v>
      </c>
      <c r="K55" s="296">
        <v>9961</v>
      </c>
      <c r="L55" s="270"/>
      <c r="M55" s="257"/>
      <c r="N55" s="257"/>
    </row>
    <row r="56" spans="1:14">
      <c r="A56" s="289"/>
      <c r="B56" s="403"/>
      <c r="C56" s="433"/>
      <c r="D56" s="287"/>
      <c r="E56" s="304"/>
      <c r="F56" s="287"/>
      <c r="G56" s="305"/>
      <c r="H56" s="287"/>
      <c r="I56" s="304"/>
      <c r="J56" s="306"/>
      <c r="K56" s="304"/>
      <c r="L56" s="306"/>
      <c r="M56" s="257"/>
      <c r="N56" s="257"/>
    </row>
    <row r="57" spans="1:14" ht="15.75">
      <c r="A57" s="261" t="s">
        <v>147</v>
      </c>
      <c r="B57" s="403"/>
      <c r="C57" s="419"/>
      <c r="D57" s="307"/>
      <c r="E57" s="304"/>
      <c r="F57" s="307"/>
      <c r="G57" s="305"/>
      <c r="H57" s="307"/>
      <c r="I57" s="304"/>
      <c r="J57" s="306"/>
      <c r="K57" s="304"/>
      <c r="L57" s="306"/>
      <c r="M57" s="257"/>
      <c r="N57" s="257"/>
    </row>
    <row r="58" spans="1:14">
      <c r="A58" s="262"/>
      <c r="B58" s="403"/>
      <c r="C58" s="419"/>
      <c r="D58" s="307"/>
      <c r="E58" s="304"/>
      <c r="F58" s="307"/>
      <c r="G58" s="305"/>
      <c r="H58" s="307"/>
      <c r="I58" s="304"/>
      <c r="J58" s="306"/>
      <c r="K58" s="304"/>
      <c r="L58" s="306"/>
      <c r="M58" s="257"/>
      <c r="N58" s="257"/>
    </row>
    <row r="59" spans="1:14">
      <c r="A59" s="276"/>
      <c r="B59" s="262" t="s">
        <v>137</v>
      </c>
      <c r="C59" s="420"/>
      <c r="D59" s="308">
        <v>4099</v>
      </c>
      <c r="E59" s="309">
        <v>8390</v>
      </c>
      <c r="F59" s="308">
        <v>13239</v>
      </c>
      <c r="G59" s="310">
        <v>17666</v>
      </c>
      <c r="H59" s="308">
        <v>4102</v>
      </c>
      <c r="I59" s="309">
        <v>8281</v>
      </c>
      <c r="J59" s="308">
        <v>12844</v>
      </c>
      <c r="K59" s="309">
        <v>17576</v>
      </c>
      <c r="L59" s="308"/>
      <c r="M59" s="257"/>
      <c r="N59" s="257"/>
    </row>
    <row r="60" spans="1:14" ht="3" customHeight="1">
      <c r="A60" s="276"/>
      <c r="B60" s="275"/>
      <c r="C60" s="420"/>
      <c r="D60" s="311"/>
      <c r="E60" s="309"/>
      <c r="F60" s="311"/>
      <c r="G60" s="310">
        <v>17666</v>
      </c>
      <c r="H60" s="311"/>
      <c r="I60" s="309">
        <v>17666</v>
      </c>
      <c r="J60" s="308">
        <f>12736+108</f>
        <v>12844</v>
      </c>
      <c r="K60" s="309"/>
      <c r="L60" s="308"/>
      <c r="M60" s="257"/>
      <c r="N60" s="257"/>
    </row>
    <row r="61" spans="1:14">
      <c r="A61" s="276"/>
      <c r="B61" s="275" t="s">
        <v>138</v>
      </c>
      <c r="C61" s="420"/>
      <c r="D61" s="312">
        <v>3349</v>
      </c>
      <c r="E61" s="309">
        <v>6822</v>
      </c>
      <c r="F61" s="312">
        <v>11529</v>
      </c>
      <c r="G61" s="310">
        <v>15208</v>
      </c>
      <c r="H61" s="312">
        <v>3257</v>
      </c>
      <c r="I61" s="309">
        <v>6860</v>
      </c>
      <c r="J61" s="308">
        <v>11406</v>
      </c>
      <c r="K61" s="309">
        <v>15121</v>
      </c>
      <c r="L61" s="308"/>
      <c r="M61" s="257"/>
      <c r="N61" s="257"/>
    </row>
    <row r="62" spans="1:14" ht="3" customHeight="1">
      <c r="A62" s="276"/>
      <c r="B62" s="275"/>
      <c r="C62" s="420"/>
      <c r="D62" s="312"/>
      <c r="E62" s="309"/>
      <c r="F62" s="312"/>
      <c r="G62" s="310">
        <v>15208</v>
      </c>
      <c r="H62" s="312"/>
      <c r="I62" s="309">
        <v>15208</v>
      </c>
      <c r="J62" s="308">
        <v>15208</v>
      </c>
      <c r="K62" s="309"/>
      <c r="L62" s="308"/>
      <c r="M62" s="257"/>
      <c r="N62" s="257"/>
    </row>
    <row r="63" spans="1:14">
      <c r="A63" s="286" t="s">
        <v>139</v>
      </c>
      <c r="B63" s="276"/>
      <c r="C63" s="420"/>
      <c r="D63" s="287">
        <f t="shared" ref="D63:K63" si="7">+D59+D61</f>
        <v>7448</v>
      </c>
      <c r="E63" s="290">
        <f t="shared" si="7"/>
        <v>15212</v>
      </c>
      <c r="F63" s="287">
        <f t="shared" si="7"/>
        <v>24768</v>
      </c>
      <c r="G63" s="293">
        <f t="shared" si="7"/>
        <v>32874</v>
      </c>
      <c r="H63" s="287">
        <f t="shared" si="7"/>
        <v>7359</v>
      </c>
      <c r="I63" s="290">
        <f t="shared" si="7"/>
        <v>15141</v>
      </c>
      <c r="J63" s="270">
        <f t="shared" si="7"/>
        <v>24250</v>
      </c>
      <c r="K63" s="290">
        <f t="shared" si="7"/>
        <v>32697</v>
      </c>
      <c r="L63" s="270"/>
      <c r="M63" s="257"/>
      <c r="N63" s="257"/>
    </row>
    <row r="64" spans="1:14" s="425" customFormat="1" hidden="1">
      <c r="A64" s="275"/>
      <c r="B64" s="276"/>
      <c r="C64" s="420"/>
      <c r="D64" s="313"/>
      <c r="E64" s="309"/>
      <c r="F64" s="313"/>
      <c r="G64" s="310"/>
      <c r="H64" s="313"/>
      <c r="I64" s="309"/>
      <c r="J64" s="308"/>
      <c r="K64" s="309"/>
      <c r="L64" s="308"/>
      <c r="M64" s="257"/>
      <c r="N64" s="274"/>
    </row>
    <row r="65" spans="1:14" s="425" customFormat="1">
      <c r="A65" s="298" t="s">
        <v>2</v>
      </c>
      <c r="B65" s="273"/>
      <c r="C65" s="420"/>
      <c r="D65" s="313">
        <v>1810</v>
      </c>
      <c r="E65" s="309">
        <v>4648</v>
      </c>
      <c r="F65" s="313">
        <v>8770</v>
      </c>
      <c r="G65" s="310">
        <v>11370</v>
      </c>
      <c r="H65" s="313">
        <v>1872</v>
      </c>
      <c r="I65" s="309">
        <v>5122</v>
      </c>
      <c r="J65" s="308">
        <v>8778</v>
      </c>
      <c r="K65" s="309">
        <v>11453</v>
      </c>
      <c r="L65" s="308"/>
      <c r="M65" s="257"/>
      <c r="N65" s="274"/>
    </row>
    <row r="66" spans="1:14" ht="15.75">
      <c r="A66" s="262" t="s">
        <v>141</v>
      </c>
      <c r="B66" s="276"/>
      <c r="C66" s="419"/>
      <c r="D66" s="270">
        <v>2699</v>
      </c>
      <c r="E66" s="290">
        <v>5570</v>
      </c>
      <c r="F66" s="270">
        <v>9695</v>
      </c>
      <c r="G66" s="293">
        <v>12295</v>
      </c>
      <c r="H66" s="270">
        <v>2790</v>
      </c>
      <c r="I66" s="290">
        <v>6040</v>
      </c>
      <c r="J66" s="270">
        <v>9696</v>
      </c>
      <c r="K66" s="290">
        <v>12606</v>
      </c>
      <c r="L66" s="270"/>
      <c r="M66" s="257"/>
      <c r="N66" s="257"/>
    </row>
    <row r="67" spans="1:14">
      <c r="A67" s="277" t="s">
        <v>142</v>
      </c>
      <c r="B67" s="278"/>
      <c r="C67" s="430"/>
      <c r="D67" s="279">
        <v>603</v>
      </c>
      <c r="E67" s="296">
        <v>1285</v>
      </c>
      <c r="F67" s="279">
        <v>1735</v>
      </c>
      <c r="G67" s="297">
        <v>4639</v>
      </c>
      <c r="H67" s="282">
        <v>400</v>
      </c>
      <c r="I67" s="296">
        <v>1392</v>
      </c>
      <c r="J67" s="279">
        <v>1881</v>
      </c>
      <c r="K67" s="296">
        <v>4135</v>
      </c>
      <c r="L67" s="270"/>
      <c r="M67" s="257"/>
      <c r="N67" s="257"/>
    </row>
    <row r="68" spans="1:14">
      <c r="A68" s="272"/>
      <c r="B68" s="403"/>
      <c r="C68" s="427"/>
      <c r="D68" s="270"/>
      <c r="E68" s="290"/>
      <c r="F68" s="270"/>
      <c r="G68" s="293"/>
      <c r="H68" s="270"/>
      <c r="I68" s="290"/>
      <c r="J68" s="270"/>
      <c r="K68" s="290"/>
      <c r="L68" s="270"/>
      <c r="M68" s="257"/>
      <c r="N68" s="257"/>
    </row>
    <row r="69" spans="1:14">
      <c r="A69" s="314" t="s">
        <v>148</v>
      </c>
      <c r="B69" s="403"/>
      <c r="C69" s="272"/>
      <c r="D69" s="315"/>
      <c r="E69" s="316"/>
      <c r="F69" s="315"/>
      <c r="G69" s="317"/>
      <c r="H69" s="315"/>
      <c r="I69" s="316"/>
      <c r="J69" s="315"/>
      <c r="K69" s="316"/>
      <c r="L69" s="315"/>
      <c r="M69" s="257"/>
      <c r="N69" s="257"/>
    </row>
    <row r="70" spans="1:14">
      <c r="A70" s="318" t="s">
        <v>5</v>
      </c>
      <c r="B70" s="319"/>
      <c r="C70" s="288"/>
      <c r="D70" s="320">
        <v>269.89999999999998</v>
      </c>
      <c r="E70" s="321">
        <v>271.29000000000002</v>
      </c>
      <c r="F70" s="320">
        <v>275.7</v>
      </c>
      <c r="G70" s="322">
        <v>276.45999999999998</v>
      </c>
      <c r="H70" s="320">
        <v>272.64</v>
      </c>
      <c r="I70" s="321">
        <v>269.08999999999997</v>
      </c>
      <c r="J70" s="320">
        <v>270.54000000000002</v>
      </c>
      <c r="K70" s="321">
        <v>279.08</v>
      </c>
      <c r="L70" s="320"/>
      <c r="M70" s="257"/>
      <c r="N70" s="257"/>
    </row>
    <row r="71" spans="1:14">
      <c r="A71" s="323" t="s">
        <v>6</v>
      </c>
      <c r="B71" s="324"/>
      <c r="C71" s="277"/>
      <c r="D71" s="325">
        <v>4.4000000000000004</v>
      </c>
      <c r="E71" s="326">
        <v>4.42</v>
      </c>
      <c r="F71" s="325">
        <v>4.4800000000000004</v>
      </c>
      <c r="G71" s="327">
        <v>4.5</v>
      </c>
      <c r="H71" s="325">
        <v>4.43</v>
      </c>
      <c r="I71" s="326">
        <v>4.37</v>
      </c>
      <c r="J71" s="325">
        <v>4.4000000000000004</v>
      </c>
      <c r="K71" s="326">
        <v>4.54</v>
      </c>
      <c r="L71" s="320"/>
      <c r="M71" s="257"/>
      <c r="N71" s="257"/>
    </row>
    <row r="72" spans="1:14" s="425" customFormat="1">
      <c r="A72" s="435"/>
      <c r="B72" s="436"/>
      <c r="C72" s="437"/>
      <c r="D72" s="307"/>
      <c r="E72" s="306"/>
      <c r="F72" s="307"/>
      <c r="G72" s="306"/>
      <c r="H72" s="307"/>
      <c r="I72" s="306"/>
      <c r="L72" s="274"/>
      <c r="M72" s="274"/>
      <c r="N72" s="274"/>
    </row>
    <row r="73" spans="1:14" s="425" customFormat="1" ht="15.75" customHeight="1">
      <c r="A73" s="542" t="s">
        <v>149</v>
      </c>
      <c r="B73" s="542"/>
      <c r="C73" s="542"/>
      <c r="D73" s="542"/>
      <c r="E73" s="542"/>
      <c r="F73" s="542"/>
      <c r="G73" s="542"/>
      <c r="H73" s="542"/>
    </row>
    <row r="74" spans="1:14" s="425" customFormat="1" ht="12.75" customHeight="1">
      <c r="A74" s="542"/>
      <c r="B74" s="542"/>
      <c r="C74" s="542"/>
      <c r="D74" s="542"/>
      <c r="E74" s="542"/>
      <c r="F74" s="542"/>
      <c r="G74" s="542"/>
      <c r="H74" s="542"/>
    </row>
    <row r="75" spans="1:14">
      <c r="A75" s="328"/>
      <c r="B75" s="329"/>
      <c r="C75" s="438"/>
      <c r="D75" s="287"/>
      <c r="E75" s="287"/>
      <c r="F75" s="287"/>
      <c r="G75" s="287"/>
      <c r="H75" s="287"/>
      <c r="I75" s="287"/>
    </row>
    <row r="76" spans="1:14">
      <c r="A76" s="330"/>
      <c r="C76" s="439"/>
      <c r="D76" s="307"/>
      <c r="E76" s="306"/>
      <c r="F76" s="307"/>
      <c r="G76" s="306"/>
      <c r="H76" s="307"/>
      <c r="I76" s="306"/>
    </row>
    <row r="77" spans="1:14">
      <c r="A77" s="331"/>
      <c r="C77" s="439"/>
      <c r="D77" s="306"/>
      <c r="E77" s="306"/>
      <c r="F77" s="306"/>
      <c r="G77" s="306"/>
      <c r="H77" s="306"/>
      <c r="I77" s="306"/>
    </row>
  </sheetData>
  <mergeCells count="1">
    <mergeCell ref="A73:H74"/>
  </mergeCells>
  <pageMargins left="0.74803149606299213" right="0.74803149606299213" top="0.98425196850393704" bottom="0.98425196850393704" header="0.51181102362204722" footer="0.51181102362204722"/>
  <pageSetup paperSize="9" scale="58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K309"/>
  <sheetViews>
    <sheetView tabSelected="1" zoomScaleNormal="100" zoomScaleSheetLayoutView="50" workbookViewId="0">
      <pane xSplit="1" ySplit="3" topLeftCell="D73" activePane="bottomRight" state="frozen"/>
      <selection pane="topRight"/>
      <selection pane="bottomLeft"/>
      <selection pane="bottomRight" activeCell="M112" sqref="M112"/>
    </sheetView>
  </sheetViews>
  <sheetFormatPr defaultRowHeight="12.75"/>
  <cols>
    <col min="1" max="1" width="62.5703125" style="400" customWidth="1"/>
    <col min="2" max="2" width="12.7109375" style="451" customWidth="1"/>
    <col min="3" max="5" width="12.7109375" style="400" customWidth="1"/>
    <col min="6" max="6" width="12.7109375" style="451" customWidth="1"/>
    <col min="7" max="7" width="12.7109375" style="400" customWidth="1"/>
    <col min="8" max="9" width="12.7109375" style="521" customWidth="1"/>
    <col min="10" max="16384" width="9.140625" style="521"/>
  </cols>
  <sheetData>
    <row r="1" spans="1:11" s="444" customFormat="1" ht="15.75">
      <c r="A1" s="332" t="s">
        <v>150</v>
      </c>
      <c r="B1" s="441" t="s">
        <v>151</v>
      </c>
      <c r="C1" s="441" t="s">
        <v>152</v>
      </c>
      <c r="D1" s="442" t="s">
        <v>153</v>
      </c>
      <c r="E1" s="443" t="s">
        <v>7</v>
      </c>
      <c r="F1" s="441" t="s">
        <v>151</v>
      </c>
      <c r="G1" s="441" t="s">
        <v>154</v>
      </c>
      <c r="H1" s="442" t="s">
        <v>155</v>
      </c>
      <c r="I1" s="442" t="s">
        <v>229</v>
      </c>
    </row>
    <row r="2" spans="1:11" s="448" customFormat="1" ht="1.5" customHeight="1">
      <c r="A2" s="445"/>
      <c r="B2" s="446"/>
      <c r="C2" s="446"/>
      <c r="D2" s="11"/>
      <c r="E2" s="447"/>
      <c r="F2" s="446"/>
      <c r="G2" s="446"/>
      <c r="H2" s="446"/>
      <c r="I2" s="446"/>
      <c r="J2" s="374"/>
    </row>
    <row r="3" spans="1:11" s="448" customFormat="1" ht="15.75">
      <c r="A3" s="449" t="s">
        <v>156</v>
      </c>
      <c r="B3" s="11"/>
      <c r="C3" s="11"/>
      <c r="D3" s="11"/>
      <c r="E3" s="12"/>
      <c r="F3" s="11"/>
      <c r="G3" s="11"/>
      <c r="H3" s="11"/>
      <c r="I3" s="11"/>
      <c r="J3" s="374"/>
    </row>
    <row r="4" spans="1:11" s="451" customFormat="1" ht="12.75" customHeight="1">
      <c r="A4" s="450"/>
      <c r="C4" s="452"/>
      <c r="D4" s="453"/>
      <c r="E4" s="454"/>
      <c r="G4" s="452"/>
      <c r="I4" s="452"/>
      <c r="J4" s="521"/>
    </row>
    <row r="5" spans="1:11" s="451" customFormat="1" ht="12.75" customHeight="1">
      <c r="A5" s="455" t="s">
        <v>157</v>
      </c>
      <c r="B5" s="336">
        <v>0.39100000000000001</v>
      </c>
      <c r="C5" s="456">
        <v>0.40100000000000002</v>
      </c>
      <c r="D5" s="336">
        <v>0.41299999999999998</v>
      </c>
      <c r="E5" s="457">
        <v>0.34899999999999998</v>
      </c>
      <c r="F5" s="336">
        <v>0.374</v>
      </c>
      <c r="G5" s="337">
        <v>0.34200000000000003</v>
      </c>
      <c r="H5" s="336">
        <v>0.34100000000000003</v>
      </c>
      <c r="I5" s="337">
        <v>0.32800000000000001</v>
      </c>
      <c r="J5" s="336"/>
      <c r="K5" s="537"/>
    </row>
    <row r="6" spans="1:11" s="451" customFormat="1" ht="12.75" customHeight="1">
      <c r="A6" s="455" t="s">
        <v>158</v>
      </c>
      <c r="B6" s="336">
        <v>0.22700000000000001</v>
      </c>
      <c r="C6" s="456">
        <v>0.23499999999999999</v>
      </c>
      <c r="D6" s="336">
        <v>0.249</v>
      </c>
      <c r="E6" s="457">
        <v>0.184</v>
      </c>
      <c r="F6" s="336">
        <v>0.20499999999999999</v>
      </c>
      <c r="G6" s="337">
        <v>0.17399999999999999</v>
      </c>
      <c r="H6" s="336">
        <v>0.17599999999999999</v>
      </c>
      <c r="I6" s="337">
        <v>0.106</v>
      </c>
      <c r="J6" s="336"/>
      <c r="K6" s="537"/>
    </row>
    <row r="7" spans="1:11" s="451" customFormat="1" ht="12.75" customHeight="1">
      <c r="A7" s="455" t="s">
        <v>159</v>
      </c>
      <c r="B7" s="336">
        <v>0.112</v>
      </c>
      <c r="C7" s="456">
        <v>0.109</v>
      </c>
      <c r="D7" s="336">
        <v>0.126</v>
      </c>
      <c r="E7" s="457">
        <v>0.106</v>
      </c>
      <c r="F7" s="336">
        <v>0.106</v>
      </c>
      <c r="G7" s="337">
        <v>6.8000000000000005E-2</v>
      </c>
      <c r="H7" s="336">
        <v>7.4999999999999997E-2</v>
      </c>
      <c r="I7" s="337">
        <v>-1.2E-2</v>
      </c>
      <c r="J7" s="336"/>
      <c r="K7" s="537"/>
    </row>
    <row r="8" spans="1:11" s="451" customFormat="1" ht="12.75" customHeight="1">
      <c r="A8" s="455" t="s">
        <v>160</v>
      </c>
      <c r="B8" s="336">
        <v>0.107</v>
      </c>
      <c r="C8" s="456">
        <v>0.121</v>
      </c>
      <c r="D8" s="336">
        <v>0.12</v>
      </c>
      <c r="E8" s="457">
        <v>0.151</v>
      </c>
      <c r="F8" s="336">
        <v>8.5999999999999993E-2</v>
      </c>
      <c r="G8" s="337">
        <v>9.2999999999999999E-2</v>
      </c>
      <c r="H8" s="336">
        <v>0.1</v>
      </c>
      <c r="I8" s="337">
        <v>0.14000000000000001</v>
      </c>
      <c r="J8" s="336"/>
      <c r="K8" s="537"/>
    </row>
    <row r="9" spans="1:11" s="451" customFormat="1" ht="12.75" customHeight="1">
      <c r="A9" s="455" t="s">
        <v>161</v>
      </c>
      <c r="B9" s="336">
        <v>5.7000000000000002E-2</v>
      </c>
      <c r="C9" s="456">
        <v>5.6000000000000001E-2</v>
      </c>
      <c r="D9" s="336">
        <v>6.7000000000000004E-2</v>
      </c>
      <c r="E9" s="457">
        <v>5.7000000000000002E-2</v>
      </c>
      <c r="F9" s="336">
        <v>5.5E-2</v>
      </c>
      <c r="G9" s="337">
        <v>3.5999999999999997E-2</v>
      </c>
      <c r="H9" s="336">
        <v>0.04</v>
      </c>
      <c r="I9" s="337">
        <v>-7.0000000000000001E-3</v>
      </c>
      <c r="J9" s="336"/>
      <c r="K9" s="537"/>
    </row>
    <row r="10" spans="1:11" s="451" customFormat="1" ht="12.75" customHeight="1">
      <c r="A10" s="455" t="s">
        <v>162</v>
      </c>
      <c r="B10" s="336">
        <v>0.121</v>
      </c>
      <c r="C10" s="456">
        <v>0.124</v>
      </c>
      <c r="D10" s="336">
        <v>0.14299999999999999</v>
      </c>
      <c r="E10" s="457">
        <v>0.12</v>
      </c>
      <c r="F10" s="336">
        <v>0.113</v>
      </c>
      <c r="G10" s="337">
        <v>7.5999999999999998E-2</v>
      </c>
      <c r="H10" s="336">
        <v>8.3000000000000004E-2</v>
      </c>
      <c r="I10" s="337">
        <v>-2.8000000000000001E-2</v>
      </c>
      <c r="J10" s="336"/>
      <c r="K10" s="537"/>
    </row>
    <row r="11" spans="1:11" s="451" customFormat="1" ht="12.75" customHeight="1">
      <c r="A11" s="455" t="s">
        <v>101</v>
      </c>
      <c r="B11" s="338">
        <v>265301</v>
      </c>
      <c r="C11" s="458">
        <v>297050</v>
      </c>
      <c r="D11" s="338">
        <v>278414</v>
      </c>
      <c r="E11" s="459">
        <v>289386</v>
      </c>
      <c r="F11" s="338">
        <v>270451</v>
      </c>
      <c r="G11" s="340">
        <v>295060</v>
      </c>
      <c r="H11" s="338">
        <v>272389</v>
      </c>
      <c r="I11" s="340">
        <v>288377</v>
      </c>
      <c r="J11" s="538"/>
      <c r="K11" s="537"/>
    </row>
    <row r="12" spans="1:11" s="451" customFormat="1" ht="12.75" customHeight="1">
      <c r="A12" s="455" t="s">
        <v>163</v>
      </c>
      <c r="B12" s="336">
        <v>0.3</v>
      </c>
      <c r="C12" s="456">
        <v>0.34100000000000003</v>
      </c>
      <c r="D12" s="336">
        <v>0.32300000000000001</v>
      </c>
      <c r="E12" s="457">
        <v>0.32700000000000001</v>
      </c>
      <c r="F12" s="336">
        <v>0.31</v>
      </c>
      <c r="G12" s="337">
        <v>0.35099999999999998</v>
      </c>
      <c r="H12" s="336">
        <v>0.31900000000000001</v>
      </c>
      <c r="I12" s="337">
        <v>0.34100000000000003</v>
      </c>
      <c r="J12" s="336"/>
      <c r="K12" s="537"/>
    </row>
    <row r="13" spans="1:11" s="451" customFormat="1" ht="12.75" customHeight="1" thickBot="1">
      <c r="A13" s="460" t="s">
        <v>164</v>
      </c>
      <c r="B13" s="341">
        <v>10397</v>
      </c>
      <c r="C13" s="461">
        <v>10324</v>
      </c>
      <c r="D13" s="341">
        <v>10339</v>
      </c>
      <c r="E13" s="462">
        <v>10258</v>
      </c>
      <c r="F13" s="341">
        <v>10170</v>
      </c>
      <c r="G13" s="342">
        <v>10070</v>
      </c>
      <c r="H13" s="341">
        <v>10178</v>
      </c>
      <c r="I13" s="342">
        <v>10111</v>
      </c>
      <c r="J13" s="387"/>
      <c r="K13" s="537"/>
    </row>
    <row r="14" spans="1:11" s="448" customFormat="1" ht="12.75" customHeight="1" thickTop="1">
      <c r="A14" s="445"/>
      <c r="B14" s="343"/>
      <c r="C14" s="458"/>
      <c r="D14" s="343"/>
      <c r="E14" s="463"/>
      <c r="F14" s="343"/>
      <c r="G14" s="339"/>
      <c r="H14" s="343"/>
      <c r="I14" s="339"/>
      <c r="J14" s="338"/>
      <c r="K14" s="537"/>
    </row>
    <row r="15" spans="1:11" s="448" customFormat="1" ht="15.75">
      <c r="A15" s="449" t="s">
        <v>133</v>
      </c>
      <c r="B15" s="344"/>
      <c r="C15" s="464"/>
      <c r="D15" s="344"/>
      <c r="E15" s="465"/>
      <c r="F15" s="344"/>
      <c r="G15" s="333"/>
      <c r="H15" s="344"/>
      <c r="I15" s="333"/>
      <c r="J15" s="539"/>
      <c r="K15" s="537"/>
    </row>
    <row r="16" spans="1:11" s="451" customFormat="1" ht="12.75" customHeight="1">
      <c r="A16" s="445"/>
      <c r="B16" s="343"/>
      <c r="C16" s="458"/>
      <c r="D16" s="343"/>
      <c r="E16" s="463"/>
      <c r="F16" s="343"/>
      <c r="G16" s="339"/>
      <c r="H16" s="343"/>
      <c r="I16" s="339"/>
      <c r="J16" s="338"/>
      <c r="K16" s="537"/>
    </row>
    <row r="17" spans="1:11" s="451" customFormat="1" ht="12.75" customHeight="1">
      <c r="A17" s="445" t="s">
        <v>165</v>
      </c>
      <c r="B17" s="343"/>
      <c r="C17" s="458"/>
      <c r="D17" s="343"/>
      <c r="E17" s="463"/>
      <c r="F17" s="343"/>
      <c r="G17" s="339"/>
      <c r="H17" s="343"/>
      <c r="I17" s="339"/>
      <c r="J17" s="338"/>
      <c r="K17" s="537"/>
    </row>
    <row r="18" spans="1:11" s="451" customFormat="1" ht="12.75" customHeight="1">
      <c r="A18" s="466"/>
      <c r="B18" s="343"/>
      <c r="C18" s="458"/>
      <c r="D18" s="343"/>
      <c r="E18" s="463"/>
      <c r="F18" s="343"/>
      <c r="G18" s="339"/>
      <c r="H18" s="343"/>
      <c r="I18" s="339"/>
      <c r="J18" s="338"/>
      <c r="K18" s="537"/>
    </row>
    <row r="19" spans="1:11" s="451" customFormat="1" ht="12.75" customHeight="1">
      <c r="A19" s="466" t="s">
        <v>166</v>
      </c>
      <c r="B19" s="343"/>
      <c r="C19" s="456"/>
      <c r="D19" s="343"/>
      <c r="E19" s="457"/>
      <c r="F19" s="343"/>
      <c r="G19" s="337"/>
      <c r="H19" s="343"/>
      <c r="I19" s="337"/>
      <c r="J19" s="336"/>
      <c r="K19" s="537"/>
    </row>
    <row r="20" spans="1:11" s="451" customFormat="1" ht="12.75" customHeight="1">
      <c r="A20" s="467" t="s">
        <v>167</v>
      </c>
      <c r="B20" s="346">
        <v>1817539</v>
      </c>
      <c r="C20" s="468">
        <v>1772962</v>
      </c>
      <c r="D20" s="346">
        <v>1727268</v>
      </c>
      <c r="E20" s="469">
        <v>1688405</v>
      </c>
      <c r="F20" s="346">
        <v>1655692</v>
      </c>
      <c r="G20" s="347">
        <v>1633276</v>
      </c>
      <c r="H20" s="346">
        <v>1617679</v>
      </c>
      <c r="I20" s="347">
        <v>1604035</v>
      </c>
      <c r="J20" s="346"/>
      <c r="K20" s="537"/>
    </row>
    <row r="21" spans="1:11" s="451" customFormat="1" ht="12.75" customHeight="1">
      <c r="A21" s="467" t="s">
        <v>168</v>
      </c>
      <c r="B21" s="346">
        <v>779112</v>
      </c>
      <c r="C21" s="468">
        <v>1493534</v>
      </c>
      <c r="D21" s="346">
        <v>2156764</v>
      </c>
      <c r="E21" s="469">
        <v>2860882</v>
      </c>
      <c r="F21" s="346">
        <v>740393</v>
      </c>
      <c r="G21" s="347">
        <v>1474070</v>
      </c>
      <c r="H21" s="346">
        <v>2225666</v>
      </c>
      <c r="I21" s="347">
        <v>3049192.3234833335</v>
      </c>
      <c r="J21" s="346"/>
      <c r="K21" s="537"/>
    </row>
    <row r="22" spans="1:11" s="473" customFormat="1" ht="12.75" customHeight="1">
      <c r="A22" s="470" t="s">
        <v>169</v>
      </c>
      <c r="B22" s="348">
        <v>151</v>
      </c>
      <c r="C22" s="471">
        <v>146</v>
      </c>
      <c r="D22" s="348">
        <v>143</v>
      </c>
      <c r="E22" s="472">
        <v>144</v>
      </c>
      <c r="F22" s="348">
        <v>158</v>
      </c>
      <c r="G22" s="349">
        <v>158</v>
      </c>
      <c r="H22" s="348">
        <v>161</v>
      </c>
      <c r="I22" s="349">
        <v>165.78424961186968</v>
      </c>
      <c r="J22" s="348"/>
      <c r="K22" s="537"/>
    </row>
    <row r="23" spans="1:11" s="473" customFormat="1" ht="12.75" customHeight="1">
      <c r="A23" s="470" t="s">
        <v>170</v>
      </c>
      <c r="B23" s="348">
        <v>3559</v>
      </c>
      <c r="C23" s="471">
        <v>3551</v>
      </c>
      <c r="D23" s="348">
        <v>3540</v>
      </c>
      <c r="E23" s="472">
        <v>3518</v>
      </c>
      <c r="F23" s="348">
        <v>3246</v>
      </c>
      <c r="G23" s="349">
        <v>3189</v>
      </c>
      <c r="H23" s="348">
        <v>3150</v>
      </c>
      <c r="I23" s="349">
        <v>3137.5138982387557</v>
      </c>
      <c r="J23" s="348"/>
      <c r="K23" s="537"/>
    </row>
    <row r="24" spans="1:11" s="451" customFormat="1" ht="12.75" customHeight="1">
      <c r="A24" s="466"/>
      <c r="B24" s="350"/>
      <c r="C24" s="458"/>
      <c r="D24" s="350"/>
      <c r="E24" s="463"/>
      <c r="F24" s="350"/>
      <c r="G24" s="339"/>
      <c r="H24" s="350"/>
      <c r="I24" s="339"/>
      <c r="J24" s="338"/>
      <c r="K24" s="537"/>
    </row>
    <row r="25" spans="1:11" s="451" customFormat="1" ht="12.75" customHeight="1">
      <c r="A25" s="466" t="s">
        <v>171</v>
      </c>
      <c r="B25" s="350"/>
      <c r="C25" s="474"/>
      <c r="D25" s="350"/>
      <c r="E25" s="475"/>
      <c r="F25" s="350"/>
      <c r="G25" s="351"/>
      <c r="H25" s="350"/>
      <c r="I25" s="351"/>
      <c r="J25" s="389"/>
      <c r="K25" s="537"/>
    </row>
    <row r="26" spans="1:11" s="451" customFormat="1" ht="12.75" customHeight="1">
      <c r="A26" s="476" t="s">
        <v>172</v>
      </c>
      <c r="B26" s="352">
        <v>0.6</v>
      </c>
      <c r="C26" s="477">
        <v>0.60299999999999998</v>
      </c>
      <c r="D26" s="352">
        <v>0.60799999999999998</v>
      </c>
      <c r="E26" s="478">
        <v>0.629</v>
      </c>
      <c r="F26" s="352">
        <v>0.64</v>
      </c>
      <c r="G26" s="353">
        <v>0.65</v>
      </c>
      <c r="H26" s="352">
        <v>0.65300000000000002</v>
      </c>
      <c r="I26" s="353">
        <v>0.64200000000000002</v>
      </c>
      <c r="J26" s="352"/>
      <c r="K26" s="537"/>
    </row>
    <row r="27" spans="1:11" s="451" customFormat="1" ht="12.75" customHeight="1">
      <c r="A27" s="476" t="s">
        <v>173</v>
      </c>
      <c r="B27" s="352">
        <v>0.19</v>
      </c>
      <c r="C27" s="477">
        <v>0.192</v>
      </c>
      <c r="D27" s="352">
        <v>0.20200000000000001</v>
      </c>
      <c r="E27" s="478">
        <v>0.2</v>
      </c>
      <c r="F27" s="352">
        <v>0.2</v>
      </c>
      <c r="G27" s="353">
        <v>0.21</v>
      </c>
      <c r="H27" s="352">
        <v>0.215</v>
      </c>
      <c r="I27" s="353">
        <v>0.22</v>
      </c>
      <c r="J27" s="352"/>
      <c r="K27" s="537"/>
    </row>
    <row r="28" spans="1:11" s="451" customFormat="1" ht="12.75" customHeight="1">
      <c r="A28" s="467" t="s">
        <v>174</v>
      </c>
      <c r="B28" s="338">
        <v>462980</v>
      </c>
      <c r="C28" s="458">
        <v>464151</v>
      </c>
      <c r="D28" s="338">
        <v>468171</v>
      </c>
      <c r="E28" s="463">
        <v>476923</v>
      </c>
      <c r="F28" s="338">
        <v>489599</v>
      </c>
      <c r="G28" s="339">
        <v>490538</v>
      </c>
      <c r="H28" s="338">
        <v>495399</v>
      </c>
      <c r="I28" s="339">
        <v>499923</v>
      </c>
      <c r="J28" s="338"/>
      <c r="K28" s="537"/>
    </row>
    <row r="29" spans="1:11" s="451" customFormat="1" ht="12.75" customHeight="1">
      <c r="A29" s="467" t="s">
        <v>175</v>
      </c>
      <c r="B29" s="338">
        <v>160110</v>
      </c>
      <c r="C29" s="458">
        <v>162493</v>
      </c>
      <c r="D29" s="338">
        <v>173118</v>
      </c>
      <c r="E29" s="463">
        <v>181056</v>
      </c>
      <c r="F29" s="338">
        <v>187564</v>
      </c>
      <c r="G29" s="339">
        <v>192905</v>
      </c>
      <c r="H29" s="338">
        <v>202449</v>
      </c>
      <c r="I29" s="339">
        <v>212631</v>
      </c>
      <c r="J29" s="338"/>
      <c r="K29" s="537"/>
    </row>
    <row r="30" spans="1:11" s="451" customFormat="1" ht="12.75" customHeight="1">
      <c r="A30" s="467" t="s">
        <v>176</v>
      </c>
      <c r="B30" s="338">
        <v>10815</v>
      </c>
      <c r="C30" s="458">
        <v>13663</v>
      </c>
      <c r="D30" s="338">
        <v>15912</v>
      </c>
      <c r="E30" s="463">
        <v>19109</v>
      </c>
      <c r="F30" s="338">
        <v>21579</v>
      </c>
      <c r="G30" s="339">
        <v>23183</v>
      </c>
      <c r="H30" s="338">
        <v>26483</v>
      </c>
      <c r="I30" s="339">
        <v>31611</v>
      </c>
      <c r="J30" s="338"/>
      <c r="K30" s="537"/>
    </row>
    <row r="31" spans="1:11" s="473" customFormat="1" ht="12.75" customHeight="1">
      <c r="A31" s="470" t="s">
        <v>177</v>
      </c>
      <c r="B31" s="354">
        <f>+SUM(B28:B30)</f>
        <v>633905</v>
      </c>
      <c r="C31" s="446">
        <f>+SUM(C28:C30)</f>
        <v>640307</v>
      </c>
      <c r="D31" s="354">
        <f>+SUM(D28:D30)</f>
        <v>657201</v>
      </c>
      <c r="E31" s="447">
        <f>+SUM(E28:E30)</f>
        <v>677088</v>
      </c>
      <c r="F31" s="354">
        <f>+SUM(F28:F30)</f>
        <v>698742</v>
      </c>
      <c r="G31" s="355">
        <v>706626</v>
      </c>
      <c r="H31" s="354">
        <f t="shared" ref="H31:I31" si="0">+SUM(H28:H30)</f>
        <v>724331</v>
      </c>
      <c r="I31" s="355">
        <f t="shared" si="0"/>
        <v>744165</v>
      </c>
      <c r="J31" s="354"/>
      <c r="K31" s="537"/>
    </row>
    <row r="32" spans="1:11" s="473" customFormat="1" ht="12.75" customHeight="1">
      <c r="A32" s="470" t="s">
        <v>178</v>
      </c>
      <c r="B32" s="354">
        <v>4448</v>
      </c>
      <c r="C32" s="446">
        <v>4346</v>
      </c>
      <c r="D32" s="354">
        <v>4287</v>
      </c>
      <c r="E32" s="447">
        <v>4243</v>
      </c>
      <c r="F32" s="354">
        <v>3952</v>
      </c>
      <c r="G32" s="355">
        <v>3971</v>
      </c>
      <c r="H32" s="354">
        <v>3965</v>
      </c>
      <c r="I32" s="355">
        <v>3950.036645935757</v>
      </c>
      <c r="J32" s="354"/>
      <c r="K32" s="537"/>
    </row>
    <row r="33" spans="1:11" s="473" customFormat="1" ht="12.75" customHeight="1">
      <c r="A33" s="470" t="s">
        <v>179</v>
      </c>
      <c r="B33" s="354">
        <v>150325</v>
      </c>
      <c r="C33" s="446">
        <v>142697</v>
      </c>
      <c r="D33" s="354">
        <v>138738</v>
      </c>
      <c r="E33" s="447">
        <v>130965</v>
      </c>
      <c r="F33" s="354">
        <v>119185</v>
      </c>
      <c r="G33" s="355">
        <v>114584</v>
      </c>
      <c r="H33" s="354">
        <v>110723</v>
      </c>
      <c r="I33" s="355">
        <v>107215</v>
      </c>
      <c r="J33" s="354"/>
      <c r="K33" s="537"/>
    </row>
    <row r="34" spans="1:11" s="451" customFormat="1" ht="12.75" customHeight="1">
      <c r="A34" s="455"/>
      <c r="B34" s="350"/>
      <c r="C34" s="458"/>
      <c r="D34" s="350"/>
      <c r="E34" s="463"/>
      <c r="F34" s="350"/>
      <c r="G34" s="339"/>
      <c r="H34" s="350"/>
      <c r="I34" s="339"/>
      <c r="J34" s="338"/>
      <c r="K34" s="537"/>
    </row>
    <row r="35" spans="1:11" s="473" customFormat="1" ht="12.75" customHeight="1">
      <c r="A35" s="466" t="s">
        <v>180</v>
      </c>
      <c r="B35" s="350"/>
      <c r="C35" s="458"/>
      <c r="D35" s="350"/>
      <c r="E35" s="463"/>
      <c r="F35" s="350"/>
      <c r="G35" s="339"/>
      <c r="H35" s="350"/>
      <c r="I35" s="339"/>
      <c r="J35" s="338"/>
      <c r="K35" s="537"/>
    </row>
    <row r="36" spans="1:11" s="451" customFormat="1" ht="12.75" customHeight="1">
      <c r="A36" s="479" t="s">
        <v>181</v>
      </c>
      <c r="B36" s="346">
        <v>402911</v>
      </c>
      <c r="C36" s="468">
        <v>398767</v>
      </c>
      <c r="D36" s="346">
        <v>385884</v>
      </c>
      <c r="E36" s="469">
        <v>370212</v>
      </c>
      <c r="F36" s="346">
        <v>343397</v>
      </c>
      <c r="G36" s="347">
        <v>330548</v>
      </c>
      <c r="H36" s="346">
        <v>311729</v>
      </c>
      <c r="I36" s="347">
        <f>289609+84</f>
        <v>289693</v>
      </c>
      <c r="J36" s="346"/>
      <c r="K36" s="537"/>
    </row>
    <row r="37" spans="1:11" s="400" customFormat="1" ht="12.75" customHeight="1">
      <c r="A37" s="479" t="s">
        <v>182</v>
      </c>
      <c r="B37" s="346">
        <v>196041</v>
      </c>
      <c r="C37" s="468">
        <v>221213</v>
      </c>
      <c r="D37" s="346">
        <v>236901</v>
      </c>
      <c r="E37" s="469">
        <v>254188</v>
      </c>
      <c r="F37" s="346">
        <v>261663</v>
      </c>
      <c r="G37" s="347">
        <v>262402</v>
      </c>
      <c r="H37" s="346">
        <v>270291</v>
      </c>
      <c r="I37" s="347">
        <f>281198+114</f>
        <v>281312</v>
      </c>
      <c r="J37" s="346"/>
      <c r="K37" s="537"/>
    </row>
    <row r="38" spans="1:11" s="400" customFormat="1" ht="12.75" customHeight="1">
      <c r="A38" s="479" t="s">
        <v>183</v>
      </c>
      <c r="B38" s="346">
        <v>78980</v>
      </c>
      <c r="C38" s="468">
        <v>87070</v>
      </c>
      <c r="D38" s="346">
        <v>102518</v>
      </c>
      <c r="E38" s="469">
        <v>124374</v>
      </c>
      <c r="F38" s="346">
        <v>146135</v>
      </c>
      <c r="G38" s="347">
        <v>163824</v>
      </c>
      <c r="H38" s="346">
        <v>191230</v>
      </c>
      <c r="I38" s="347">
        <f>226286+99</f>
        <v>226385</v>
      </c>
      <c r="J38" s="346"/>
      <c r="K38" s="537"/>
    </row>
    <row r="39" spans="1:11" s="448" customFormat="1" ht="12.75" customHeight="1">
      <c r="A39" s="480" t="s">
        <v>184</v>
      </c>
      <c r="B39" s="348">
        <f>+SUM(B36:B38)</f>
        <v>677932</v>
      </c>
      <c r="C39" s="471">
        <f>+SUM(C36:C38)</f>
        <v>707050</v>
      </c>
      <c r="D39" s="348">
        <f>+SUM(D36:D38)</f>
        <v>725303</v>
      </c>
      <c r="E39" s="472">
        <f>+SUM(E36:E38)</f>
        <v>748774</v>
      </c>
      <c r="F39" s="348">
        <f>+SUM(F36:F38)</f>
        <v>751195</v>
      </c>
      <c r="G39" s="349">
        <v>756774</v>
      </c>
      <c r="H39" s="348">
        <f t="shared" ref="H39" si="1">+SUM(H36:H38)</f>
        <v>773250</v>
      </c>
      <c r="I39" s="349">
        <f t="shared" ref="I39" si="2">SUM(I36:I38)</f>
        <v>797390</v>
      </c>
      <c r="J39" s="348"/>
      <c r="K39" s="537"/>
    </row>
    <row r="40" spans="1:11" s="448" customFormat="1" ht="12.75" customHeight="1">
      <c r="A40" s="481" t="s">
        <v>185</v>
      </c>
      <c r="B40" s="356">
        <v>2952</v>
      </c>
      <c r="C40" s="482">
        <v>2894</v>
      </c>
      <c r="D40" s="356">
        <v>2953</v>
      </c>
      <c r="E40" s="483">
        <v>2949</v>
      </c>
      <c r="F40" s="356">
        <v>3012</v>
      </c>
      <c r="G40" s="357">
        <v>3035</v>
      </c>
      <c r="H40" s="356">
        <v>3060</v>
      </c>
      <c r="I40" s="357">
        <v>3048.2830128193887</v>
      </c>
      <c r="J40" s="348"/>
      <c r="K40" s="537"/>
    </row>
    <row r="41" spans="1:11" s="400" customFormat="1" ht="12.75" customHeight="1">
      <c r="A41" s="455"/>
      <c r="B41" s="350"/>
      <c r="C41" s="458"/>
      <c r="D41" s="350"/>
      <c r="E41" s="463"/>
      <c r="F41" s="350"/>
      <c r="G41" s="339"/>
      <c r="H41" s="350"/>
      <c r="I41" s="339"/>
      <c r="J41" s="338"/>
      <c r="K41" s="537"/>
    </row>
    <row r="42" spans="1:11" s="400" customFormat="1" ht="12.75" customHeight="1">
      <c r="A42" s="445" t="s">
        <v>186</v>
      </c>
      <c r="B42" s="350"/>
      <c r="C42" s="458"/>
      <c r="D42" s="350"/>
      <c r="E42" s="463"/>
      <c r="F42" s="350"/>
      <c r="G42" s="339"/>
      <c r="H42" s="350"/>
      <c r="I42" s="339"/>
      <c r="J42" s="338"/>
      <c r="K42" s="537"/>
    </row>
    <row r="43" spans="1:11" s="400" customFormat="1" ht="12.75" customHeight="1">
      <c r="A43" s="455"/>
      <c r="B43" s="350"/>
      <c r="C43" s="458"/>
      <c r="D43" s="350"/>
      <c r="E43" s="463"/>
      <c r="F43" s="350"/>
      <c r="G43" s="339"/>
      <c r="H43" s="350"/>
      <c r="I43" s="339"/>
      <c r="J43" s="338"/>
      <c r="K43" s="537"/>
    </row>
    <row r="44" spans="1:11" s="448" customFormat="1" ht="12.75" customHeight="1">
      <c r="A44" s="466" t="s">
        <v>187</v>
      </c>
      <c r="B44" s="358">
        <v>1.1870000000000001</v>
      </c>
      <c r="C44" s="484">
        <v>1.1859999999999999</v>
      </c>
      <c r="D44" s="358">
        <v>1.1830000000000001</v>
      </c>
      <c r="E44" s="485">
        <v>1.202</v>
      </c>
      <c r="F44" s="358">
        <v>1.1910000000000001</v>
      </c>
      <c r="G44" s="359">
        <v>1.1739999999999999</v>
      </c>
      <c r="H44" s="358">
        <v>1.171</v>
      </c>
      <c r="I44" s="359">
        <v>1.173</v>
      </c>
      <c r="J44" s="358"/>
      <c r="K44" s="537"/>
    </row>
    <row r="45" spans="1:11" s="448" customFormat="1" ht="12.75" customHeight="1">
      <c r="A45" s="466" t="s">
        <v>188</v>
      </c>
      <c r="B45" s="358">
        <v>0.43099999999999999</v>
      </c>
      <c r="C45" s="484">
        <v>0.432</v>
      </c>
      <c r="D45" s="358">
        <v>0.435</v>
      </c>
      <c r="E45" s="485">
        <v>0.43359999999999999</v>
      </c>
      <c r="F45" s="358">
        <v>0.438</v>
      </c>
      <c r="G45" s="359">
        <v>0.44500000000000001</v>
      </c>
      <c r="H45" s="358">
        <v>0.4481</v>
      </c>
      <c r="I45" s="359">
        <v>0.45</v>
      </c>
      <c r="J45" s="358"/>
      <c r="K45" s="537"/>
    </row>
    <row r="46" spans="1:11" s="448" customFormat="1" ht="12.75" customHeight="1">
      <c r="A46" s="466" t="s">
        <v>189</v>
      </c>
      <c r="B46" s="360">
        <v>4711766</v>
      </c>
      <c r="C46" s="486">
        <v>4714628</v>
      </c>
      <c r="D46" s="360">
        <v>4724794</v>
      </c>
      <c r="E46" s="487">
        <v>4779227</v>
      </c>
      <c r="F46" s="360">
        <v>4776995</v>
      </c>
      <c r="G46" s="361">
        <v>4773270</v>
      </c>
      <c r="H46" s="360">
        <v>4789739</v>
      </c>
      <c r="I46" s="361">
        <v>4817296</v>
      </c>
      <c r="J46" s="360"/>
      <c r="K46" s="537"/>
    </row>
    <row r="47" spans="1:11" s="400" customFormat="1" ht="12.75" customHeight="1">
      <c r="A47" s="467" t="s">
        <v>190</v>
      </c>
      <c r="B47" s="350">
        <v>0.41199999999999998</v>
      </c>
      <c r="C47" s="488">
        <v>0.41699999999999998</v>
      </c>
      <c r="D47" s="350">
        <v>0.42499999999999999</v>
      </c>
      <c r="E47" s="489">
        <v>0.436</v>
      </c>
      <c r="F47" s="350">
        <v>0.438</v>
      </c>
      <c r="G47" s="362">
        <v>0.44500000000000001</v>
      </c>
      <c r="H47" s="350">
        <v>0.45400000000000001</v>
      </c>
      <c r="I47" s="362">
        <v>0.46200000000000002</v>
      </c>
      <c r="J47" s="350"/>
      <c r="K47" s="537"/>
    </row>
    <row r="48" spans="1:11" s="448" customFormat="1" ht="12.75" customHeight="1">
      <c r="A48" s="466" t="s">
        <v>191</v>
      </c>
      <c r="B48" s="363">
        <v>147</v>
      </c>
      <c r="C48" s="471">
        <v>151</v>
      </c>
      <c r="D48" s="363">
        <v>153</v>
      </c>
      <c r="E48" s="487">
        <v>154</v>
      </c>
      <c r="F48" s="363">
        <v>154</v>
      </c>
      <c r="G48" s="361">
        <v>158</v>
      </c>
      <c r="H48" s="363">
        <v>160</v>
      </c>
      <c r="I48" s="361">
        <v>161</v>
      </c>
      <c r="J48" s="360"/>
      <c r="K48" s="537"/>
    </row>
    <row r="49" spans="1:11" s="448" customFormat="1" ht="12.75" customHeight="1">
      <c r="A49" s="466" t="s">
        <v>192</v>
      </c>
      <c r="B49" s="363">
        <v>3296</v>
      </c>
      <c r="C49" s="471">
        <v>3404</v>
      </c>
      <c r="D49" s="363">
        <v>3482</v>
      </c>
      <c r="E49" s="487">
        <v>3492</v>
      </c>
      <c r="F49" s="363">
        <v>3251</v>
      </c>
      <c r="G49" s="361">
        <v>3329</v>
      </c>
      <c r="H49" s="363">
        <v>3394</v>
      </c>
      <c r="I49" s="361">
        <v>3392.6484835613805</v>
      </c>
      <c r="J49" s="360"/>
      <c r="K49" s="537"/>
    </row>
    <row r="50" spans="1:11" s="400" customFormat="1" ht="12.75" customHeight="1">
      <c r="A50" s="467" t="s">
        <v>193</v>
      </c>
      <c r="B50" s="364">
        <v>5923</v>
      </c>
      <c r="C50" s="468">
        <v>6031</v>
      </c>
      <c r="D50" s="364">
        <v>6107</v>
      </c>
      <c r="E50" s="490">
        <v>6071</v>
      </c>
      <c r="F50" s="364">
        <v>5573</v>
      </c>
      <c r="G50" s="365">
        <v>5698</v>
      </c>
      <c r="H50" s="364">
        <v>5735</v>
      </c>
      <c r="I50" s="365">
        <v>5695.2297835855934</v>
      </c>
      <c r="J50" s="540"/>
      <c r="K50" s="537"/>
    </row>
    <row r="51" spans="1:11" s="451" customFormat="1" ht="12.75" customHeight="1">
      <c r="A51" s="467" t="s">
        <v>194</v>
      </c>
      <c r="B51" s="364">
        <v>1487</v>
      </c>
      <c r="C51" s="468">
        <v>1568</v>
      </c>
      <c r="D51" s="364">
        <v>1622</v>
      </c>
      <c r="E51" s="490">
        <v>1635</v>
      </c>
      <c r="F51" s="364">
        <v>1449</v>
      </c>
      <c r="G51" s="365">
        <v>1474</v>
      </c>
      <c r="H51" s="364">
        <v>1533</v>
      </c>
      <c r="I51" s="365">
        <v>1534.7963850345634</v>
      </c>
      <c r="J51" s="540"/>
      <c r="K51" s="537"/>
    </row>
    <row r="52" spans="1:11" s="448" customFormat="1" ht="12.75" customHeight="1">
      <c r="A52" s="466" t="s">
        <v>195</v>
      </c>
      <c r="B52" s="366">
        <v>0.19600000000000001</v>
      </c>
      <c r="C52" s="484">
        <v>0.19800000000000001</v>
      </c>
      <c r="D52" s="366">
        <v>0.19800000000000001</v>
      </c>
      <c r="E52" s="485">
        <v>0.20200000000000001</v>
      </c>
      <c r="F52" s="366">
        <v>0.186</v>
      </c>
      <c r="G52" s="359">
        <v>0.188</v>
      </c>
      <c r="H52" s="366">
        <v>0.19</v>
      </c>
      <c r="I52" s="359">
        <v>0.195480266467606</v>
      </c>
      <c r="J52" s="358"/>
      <c r="K52" s="537"/>
    </row>
    <row r="53" spans="1:11" s="451" customFormat="1" ht="12.75" customHeight="1">
      <c r="A53" s="467" t="s">
        <v>196</v>
      </c>
      <c r="B53" s="367">
        <v>0.156</v>
      </c>
      <c r="C53" s="488">
        <v>0.16</v>
      </c>
      <c r="D53" s="367">
        <v>0.154</v>
      </c>
      <c r="E53" s="489">
        <v>0.14899999999999999</v>
      </c>
      <c r="F53" s="367">
        <v>0.17399999999999999</v>
      </c>
      <c r="G53" s="362">
        <v>0.153</v>
      </c>
      <c r="H53" s="367">
        <v>0.19</v>
      </c>
      <c r="I53" s="362">
        <v>0.14492613063986101</v>
      </c>
      <c r="J53" s="350"/>
      <c r="K53" s="537"/>
    </row>
    <row r="54" spans="1:11" s="451" customFormat="1" ht="12.75" customHeight="1">
      <c r="A54" s="467" t="s">
        <v>197</v>
      </c>
      <c r="B54" s="367">
        <v>0.223</v>
      </c>
      <c r="C54" s="488">
        <v>0.224</v>
      </c>
      <c r="D54" s="367">
        <v>0.22900000000000001</v>
      </c>
      <c r="E54" s="489">
        <v>0.24</v>
      </c>
      <c r="F54" s="367">
        <v>0.19500000000000001</v>
      </c>
      <c r="G54" s="362">
        <v>0.215</v>
      </c>
      <c r="H54" s="367">
        <v>0.19</v>
      </c>
      <c r="I54" s="362">
        <v>0.236270186604539</v>
      </c>
      <c r="J54" s="350"/>
      <c r="K54" s="537"/>
    </row>
    <row r="55" spans="1:11" s="451" customFormat="1" ht="12.75" customHeight="1">
      <c r="A55" s="455" t="s">
        <v>198</v>
      </c>
      <c r="B55" s="367">
        <v>0.17899999999999999</v>
      </c>
      <c r="C55" s="488">
        <v>0.18</v>
      </c>
      <c r="D55" s="367">
        <v>0.184</v>
      </c>
      <c r="E55" s="489">
        <v>0.188</v>
      </c>
      <c r="F55" s="367">
        <v>0.20899999999999999</v>
      </c>
      <c r="G55" s="362">
        <v>0.20699999999999999</v>
      </c>
      <c r="H55" s="367">
        <v>0.20799999999999999</v>
      </c>
      <c r="I55" s="362">
        <v>0.20998352418076285</v>
      </c>
      <c r="J55" s="350"/>
      <c r="K55" s="537"/>
    </row>
    <row r="56" spans="1:11" s="451" customFormat="1" ht="12.75" customHeight="1">
      <c r="A56" s="455" t="s">
        <v>199</v>
      </c>
      <c r="B56" s="364">
        <v>7605</v>
      </c>
      <c r="C56" s="468">
        <v>7047</v>
      </c>
      <c r="D56" s="364">
        <v>6757</v>
      </c>
      <c r="E56" s="490">
        <v>6616</v>
      </c>
      <c r="F56" s="364">
        <v>4888</v>
      </c>
      <c r="G56" s="365">
        <v>5314</v>
      </c>
      <c r="H56" s="364">
        <v>5529</v>
      </c>
      <c r="I56" s="365">
        <v>6449.4007380476769</v>
      </c>
      <c r="J56" s="540"/>
      <c r="K56" s="537"/>
    </row>
    <row r="57" spans="1:11" s="473" customFormat="1" ht="12.75" customHeight="1">
      <c r="A57" s="466" t="s">
        <v>231</v>
      </c>
      <c r="B57" s="368">
        <v>413706</v>
      </c>
      <c r="C57" s="491">
        <v>454312</v>
      </c>
      <c r="D57" s="368">
        <v>491628</v>
      </c>
      <c r="E57" s="492">
        <v>568060</v>
      </c>
      <c r="F57" s="368">
        <v>612155</v>
      </c>
      <c r="G57" s="369">
        <v>693991</v>
      </c>
      <c r="H57" s="368">
        <v>814791</v>
      </c>
      <c r="I57" s="369">
        <v>971469</v>
      </c>
      <c r="J57" s="368"/>
      <c r="K57" s="537"/>
    </row>
    <row r="58" spans="1:11" s="451" customFormat="1" ht="12.75" customHeight="1">
      <c r="A58" s="455" t="s">
        <v>232</v>
      </c>
      <c r="B58" s="370">
        <v>0.47699999999999998</v>
      </c>
      <c r="C58" s="493">
        <v>0.48899999999999999</v>
      </c>
      <c r="D58" s="370">
        <v>0.46500000000000002</v>
      </c>
      <c r="E58" s="494">
        <v>0.47799999999999998</v>
      </c>
      <c r="F58" s="370">
        <v>0.48299999999999998</v>
      </c>
      <c r="G58" s="371">
        <v>0.48699999999999999</v>
      </c>
      <c r="H58" s="370">
        <v>0.47120000000000001</v>
      </c>
      <c r="I58" s="371">
        <v>0.48699999999999999</v>
      </c>
      <c r="J58" s="370"/>
      <c r="K58" s="537"/>
    </row>
    <row r="59" spans="1:11" s="451" customFormat="1" ht="12.75" customHeight="1">
      <c r="A59" s="455" t="s">
        <v>233</v>
      </c>
      <c r="B59" s="370">
        <v>0.49099999999999999</v>
      </c>
      <c r="C59" s="493">
        <v>0.50900000000000001</v>
      </c>
      <c r="D59" s="370">
        <v>0.441</v>
      </c>
      <c r="E59" s="494">
        <v>0.43099999999999999</v>
      </c>
      <c r="F59" s="370">
        <v>0.44800000000000001</v>
      </c>
      <c r="G59" s="371">
        <v>0.44</v>
      </c>
      <c r="H59" s="370">
        <v>0.46820000000000001</v>
      </c>
      <c r="I59" s="371">
        <v>0.47699999999999998</v>
      </c>
      <c r="J59" s="370"/>
      <c r="K59" s="537"/>
    </row>
    <row r="60" spans="1:11" s="451" customFormat="1" ht="14.25" customHeight="1" thickBot="1">
      <c r="A60" s="460" t="s">
        <v>234</v>
      </c>
      <c r="B60" s="372">
        <v>0.65500000000000003</v>
      </c>
      <c r="C60" s="495">
        <v>0.65500000000000003</v>
      </c>
      <c r="D60" s="372">
        <v>0.65400000000000003</v>
      </c>
      <c r="E60" s="496">
        <v>0.65400000000000003</v>
      </c>
      <c r="F60" s="372">
        <v>0.65400000000000003</v>
      </c>
      <c r="G60" s="373">
        <v>0.66</v>
      </c>
      <c r="H60" s="372">
        <v>0.66</v>
      </c>
      <c r="I60" s="373">
        <v>0.66</v>
      </c>
      <c r="J60" s="370"/>
      <c r="K60" s="537"/>
    </row>
    <row r="61" spans="1:11" s="451" customFormat="1" ht="12.75" customHeight="1" thickTop="1">
      <c r="A61" s="466"/>
      <c r="B61" s="350"/>
      <c r="C61" s="458"/>
      <c r="D61" s="350"/>
      <c r="E61" s="463"/>
      <c r="F61" s="350"/>
      <c r="G61" s="339"/>
      <c r="H61" s="350"/>
      <c r="I61" s="339"/>
      <c r="J61" s="338"/>
      <c r="K61" s="537"/>
    </row>
    <row r="62" spans="1:11" s="451" customFormat="1" ht="15.75" customHeight="1">
      <c r="A62" s="497" t="s">
        <v>143</v>
      </c>
      <c r="B62" s="350"/>
      <c r="C62" s="458"/>
      <c r="D62" s="350"/>
      <c r="E62" s="463"/>
      <c r="F62" s="350"/>
      <c r="G62" s="339"/>
      <c r="H62" s="350"/>
      <c r="I62" s="339"/>
      <c r="J62" s="338"/>
      <c r="K62" s="537"/>
    </row>
    <row r="63" spans="1:11" s="400" customFormat="1" ht="12.75" customHeight="1">
      <c r="A63" s="466"/>
      <c r="B63" s="350"/>
      <c r="C63" s="474"/>
      <c r="D63" s="350"/>
      <c r="E63" s="475"/>
      <c r="F63" s="350"/>
      <c r="G63" s="351"/>
      <c r="H63" s="350"/>
      <c r="I63" s="351"/>
      <c r="J63" s="389"/>
      <c r="K63" s="537"/>
    </row>
    <row r="64" spans="1:11" s="400" customFormat="1" ht="12.75" customHeight="1">
      <c r="A64" s="445" t="s">
        <v>165</v>
      </c>
      <c r="B64" s="350"/>
      <c r="C64" s="458"/>
      <c r="D64" s="350"/>
      <c r="E64" s="463"/>
      <c r="F64" s="350"/>
      <c r="G64" s="339"/>
      <c r="H64" s="350"/>
      <c r="I64" s="339"/>
      <c r="J64" s="338"/>
      <c r="K64" s="537"/>
    </row>
    <row r="65" spans="1:11" s="400" customFormat="1" ht="12.75" customHeight="1">
      <c r="A65" s="455"/>
      <c r="B65" s="350"/>
      <c r="C65" s="458"/>
      <c r="D65" s="350"/>
      <c r="E65" s="463"/>
      <c r="F65" s="350"/>
      <c r="G65" s="339"/>
      <c r="H65" s="350"/>
      <c r="I65" s="339"/>
      <c r="J65" s="338"/>
      <c r="K65" s="537"/>
    </row>
    <row r="66" spans="1:11" s="400" customFormat="1" ht="12.75" customHeight="1">
      <c r="A66" s="466" t="s">
        <v>166</v>
      </c>
      <c r="B66" s="350"/>
      <c r="C66" s="458"/>
      <c r="D66" s="350"/>
      <c r="E66" s="463"/>
      <c r="F66" s="350"/>
      <c r="G66" s="339"/>
      <c r="H66" s="350"/>
      <c r="I66" s="339"/>
      <c r="J66" s="338"/>
      <c r="K66" s="537"/>
    </row>
    <row r="67" spans="1:11" s="400" customFormat="1" ht="12.75" customHeight="1">
      <c r="A67" s="467" t="s">
        <v>200</v>
      </c>
      <c r="B67" s="338">
        <v>46064</v>
      </c>
      <c r="C67" s="458">
        <v>45039</v>
      </c>
      <c r="D67" s="338">
        <v>44685</v>
      </c>
      <c r="E67" s="463">
        <v>43795</v>
      </c>
      <c r="F67" s="338">
        <v>43784</v>
      </c>
      <c r="G67" s="339">
        <v>42761</v>
      </c>
      <c r="H67" s="338">
        <v>42360</v>
      </c>
      <c r="I67" s="339">
        <v>42137</v>
      </c>
      <c r="J67" s="338"/>
      <c r="K67" s="537"/>
    </row>
    <row r="68" spans="1:11" s="400" customFormat="1" ht="12.75" customHeight="1">
      <c r="A68" s="467" t="s">
        <v>201</v>
      </c>
      <c r="B68" s="338">
        <v>4334</v>
      </c>
      <c r="C68" s="458">
        <v>3815</v>
      </c>
      <c r="D68" s="338">
        <v>3508</v>
      </c>
      <c r="E68" s="463">
        <v>3454</v>
      </c>
      <c r="F68" s="338">
        <v>3083</v>
      </c>
      <c r="G68" s="339">
        <v>2841</v>
      </c>
      <c r="H68" s="338">
        <v>2642</v>
      </c>
      <c r="I68" s="339">
        <v>2360</v>
      </c>
      <c r="J68" s="338"/>
      <c r="K68" s="537"/>
    </row>
    <row r="69" spans="1:11" s="400" customFormat="1" ht="12.75" customHeight="1">
      <c r="A69" s="467" t="s">
        <v>202</v>
      </c>
      <c r="B69" s="338">
        <v>143414</v>
      </c>
      <c r="C69" s="458">
        <v>142580</v>
      </c>
      <c r="D69" s="338">
        <v>142156</v>
      </c>
      <c r="E69" s="463">
        <v>141342</v>
      </c>
      <c r="F69" s="338">
        <v>139180</v>
      </c>
      <c r="G69" s="339">
        <v>137504</v>
      </c>
      <c r="H69" s="338">
        <v>136714</v>
      </c>
      <c r="I69" s="339">
        <v>135246</v>
      </c>
      <c r="J69" s="338"/>
      <c r="K69" s="537"/>
    </row>
    <row r="70" spans="1:11" s="448" customFormat="1" ht="12.75" customHeight="1">
      <c r="A70" s="466" t="s">
        <v>203</v>
      </c>
      <c r="B70" s="354">
        <f>+SUM(B67:B69)</f>
        <v>193812</v>
      </c>
      <c r="C70" s="446">
        <f t="shared" ref="C70:I70" si="3">+SUM(C67:C69)</f>
        <v>191434</v>
      </c>
      <c r="D70" s="354">
        <f t="shared" si="3"/>
        <v>190349</v>
      </c>
      <c r="E70" s="447">
        <f t="shared" si="3"/>
        <v>188591</v>
      </c>
      <c r="F70" s="354">
        <f t="shared" si="3"/>
        <v>186047</v>
      </c>
      <c r="G70" s="355">
        <f t="shared" si="3"/>
        <v>183106</v>
      </c>
      <c r="H70" s="354">
        <f t="shared" si="3"/>
        <v>181716</v>
      </c>
      <c r="I70" s="355">
        <f t="shared" si="3"/>
        <v>179743</v>
      </c>
      <c r="J70" s="354"/>
      <c r="K70" s="537"/>
    </row>
    <row r="71" spans="1:11" s="473" customFormat="1" ht="12.75" customHeight="1">
      <c r="A71" s="498" t="s">
        <v>168</v>
      </c>
      <c r="B71" s="354">
        <v>90643</v>
      </c>
      <c r="C71" s="446">
        <v>175151</v>
      </c>
      <c r="D71" s="354">
        <v>253674</v>
      </c>
      <c r="E71" s="447">
        <v>331189</v>
      </c>
      <c r="F71" s="354">
        <v>77503</v>
      </c>
      <c r="G71" s="355">
        <v>148730</v>
      </c>
      <c r="H71" s="354">
        <v>216637</v>
      </c>
      <c r="I71" s="355">
        <v>282873</v>
      </c>
      <c r="J71" s="354"/>
      <c r="K71" s="537"/>
    </row>
    <row r="72" spans="1:11" s="448" customFormat="1" ht="12.75" customHeight="1">
      <c r="A72" s="466" t="s">
        <v>204</v>
      </c>
      <c r="B72" s="374">
        <v>223</v>
      </c>
      <c r="C72" s="466">
        <v>216</v>
      </c>
      <c r="D72" s="374">
        <v>209</v>
      </c>
      <c r="E72" s="499">
        <v>206</v>
      </c>
      <c r="F72" s="374">
        <v>200</v>
      </c>
      <c r="G72" s="345">
        <v>194</v>
      </c>
      <c r="H72" s="374">
        <v>190</v>
      </c>
      <c r="I72" s="345">
        <v>188</v>
      </c>
      <c r="J72" s="374"/>
      <c r="K72" s="537"/>
    </row>
    <row r="73" spans="1:11" s="448" customFormat="1" ht="12.75" customHeight="1">
      <c r="A73" s="466" t="s">
        <v>205</v>
      </c>
      <c r="B73" s="354">
        <v>5344</v>
      </c>
      <c r="C73" s="446">
        <v>5120</v>
      </c>
      <c r="D73" s="354">
        <v>5038</v>
      </c>
      <c r="E73" s="447">
        <v>4983</v>
      </c>
      <c r="F73" s="354">
        <v>4766</v>
      </c>
      <c r="G73" s="355">
        <v>4675</v>
      </c>
      <c r="H73" s="354">
        <v>4618</v>
      </c>
      <c r="I73" s="355">
        <v>4578</v>
      </c>
      <c r="J73" s="354"/>
      <c r="K73" s="537"/>
    </row>
    <row r="74" spans="1:11" s="400" customFormat="1" ht="12.75" customHeight="1">
      <c r="A74" s="455"/>
      <c r="B74" s="338"/>
      <c r="C74" s="458"/>
      <c r="D74" s="338"/>
      <c r="E74" s="463"/>
      <c r="F74" s="338"/>
      <c r="G74" s="339"/>
      <c r="H74" s="338"/>
      <c r="I74" s="339"/>
      <c r="J74" s="338"/>
      <c r="K74" s="537"/>
    </row>
    <row r="75" spans="1:11" s="400" customFormat="1" ht="12.75" customHeight="1">
      <c r="A75" s="466" t="s">
        <v>171</v>
      </c>
      <c r="B75" s="338"/>
      <c r="C75" s="458"/>
      <c r="D75" s="338"/>
      <c r="E75" s="463"/>
      <c r="F75" s="338"/>
      <c r="G75" s="339"/>
      <c r="H75" s="338"/>
      <c r="I75" s="339"/>
      <c r="J75" s="338"/>
      <c r="K75" s="537"/>
    </row>
    <row r="76" spans="1:11" s="448" customFormat="1" ht="12.75" customHeight="1">
      <c r="A76" s="466" t="s">
        <v>206</v>
      </c>
      <c r="B76" s="354">
        <v>15685</v>
      </c>
      <c r="C76" s="446">
        <v>15463</v>
      </c>
      <c r="D76" s="354">
        <v>14699</v>
      </c>
      <c r="E76" s="447">
        <v>14543</v>
      </c>
      <c r="F76" s="354">
        <v>16219</v>
      </c>
      <c r="G76" s="355">
        <v>15894</v>
      </c>
      <c r="H76" s="354">
        <v>15640</v>
      </c>
      <c r="I76" s="355">
        <v>15561</v>
      </c>
      <c r="J76" s="354"/>
      <c r="K76" s="537"/>
    </row>
    <row r="77" spans="1:11" s="473" customFormat="1" ht="12.75" customHeight="1">
      <c r="A77" s="481" t="s">
        <v>207</v>
      </c>
      <c r="B77" s="375">
        <v>9276</v>
      </c>
      <c r="C77" s="500">
        <v>9695</v>
      </c>
      <c r="D77" s="375">
        <v>9458</v>
      </c>
      <c r="E77" s="501">
        <v>9393</v>
      </c>
      <c r="F77" s="375">
        <v>8953</v>
      </c>
      <c r="G77" s="376">
        <v>8616</v>
      </c>
      <c r="H77" s="375">
        <v>8526</v>
      </c>
      <c r="I77" s="376">
        <v>8338.8429716167793</v>
      </c>
      <c r="J77" s="354"/>
      <c r="K77" s="537"/>
    </row>
    <row r="78" spans="1:11" s="451" customFormat="1" ht="12.75" customHeight="1">
      <c r="A78" s="455"/>
      <c r="B78" s="350"/>
      <c r="C78" s="502"/>
      <c r="D78" s="350"/>
      <c r="E78" s="503"/>
      <c r="F78" s="350"/>
      <c r="G78" s="377"/>
      <c r="H78" s="350"/>
      <c r="I78" s="377"/>
      <c r="J78" s="390"/>
      <c r="K78" s="537"/>
    </row>
    <row r="79" spans="1:11" s="400" customFormat="1" ht="12.75" customHeight="1">
      <c r="A79" s="445" t="s">
        <v>186</v>
      </c>
      <c r="B79" s="350"/>
      <c r="C79" s="502"/>
      <c r="D79" s="350"/>
      <c r="E79" s="503"/>
      <c r="F79" s="350"/>
      <c r="G79" s="377"/>
      <c r="H79" s="350"/>
      <c r="I79" s="377"/>
      <c r="J79" s="390"/>
      <c r="K79" s="537"/>
    </row>
    <row r="80" spans="1:11" s="451" customFormat="1" ht="12.75" customHeight="1">
      <c r="A80" s="466"/>
      <c r="B80" s="350"/>
      <c r="C80" s="504"/>
      <c r="D80" s="350"/>
      <c r="E80" s="503"/>
      <c r="F80" s="350"/>
      <c r="G80" s="377"/>
      <c r="H80" s="350"/>
      <c r="I80" s="377"/>
      <c r="J80" s="390"/>
      <c r="K80" s="537"/>
    </row>
    <row r="81" spans="1:11" s="451" customFormat="1" ht="12.75" customHeight="1">
      <c r="A81" s="455" t="s">
        <v>189</v>
      </c>
      <c r="B81" s="348">
        <v>408641</v>
      </c>
      <c r="C81" s="446">
        <v>416591</v>
      </c>
      <c r="D81" s="348">
        <v>421899</v>
      </c>
      <c r="E81" s="472">
        <v>429191</v>
      </c>
      <c r="F81" s="348">
        <v>433949</v>
      </c>
      <c r="G81" s="349">
        <v>435748</v>
      </c>
      <c r="H81" s="348">
        <v>439040</v>
      </c>
      <c r="I81" s="349">
        <v>447930</v>
      </c>
      <c r="J81" s="348"/>
      <c r="K81" s="537"/>
    </row>
    <row r="82" spans="1:11" s="451" customFormat="1" ht="12.75" customHeight="1">
      <c r="A82" s="455" t="s">
        <v>208</v>
      </c>
      <c r="B82" s="358">
        <v>4.2000000000000003E-2</v>
      </c>
      <c r="C82" s="484">
        <v>3.5000000000000003E-2</v>
      </c>
      <c r="D82" s="358">
        <v>3.9E-2</v>
      </c>
      <c r="E82" s="485">
        <v>4.3999999999999997E-2</v>
      </c>
      <c r="F82" s="358">
        <v>5.0999999999999997E-2</v>
      </c>
      <c r="G82" s="359">
        <v>6.6000000000000003E-2</v>
      </c>
      <c r="H82" s="358">
        <v>6.4000000000000001E-2</v>
      </c>
      <c r="I82" s="359">
        <v>6.2670915260486806E-2</v>
      </c>
      <c r="J82" s="358"/>
      <c r="K82" s="537"/>
    </row>
    <row r="83" spans="1:11" s="451" customFormat="1" ht="12.75" customHeight="1">
      <c r="A83" s="455" t="s">
        <v>209</v>
      </c>
      <c r="B83" s="348">
        <v>289</v>
      </c>
      <c r="C83" s="446">
        <v>293</v>
      </c>
      <c r="D83" s="348">
        <v>290</v>
      </c>
      <c r="E83" s="472">
        <v>289</v>
      </c>
      <c r="F83" s="348">
        <v>280</v>
      </c>
      <c r="G83" s="349">
        <v>289</v>
      </c>
      <c r="H83" s="348">
        <v>289</v>
      </c>
      <c r="I83" s="349">
        <v>288.27461476905415</v>
      </c>
      <c r="J83" s="348"/>
      <c r="K83" s="537"/>
    </row>
    <row r="84" spans="1:11" s="451" customFormat="1" ht="12.75" customHeight="1">
      <c r="A84" s="455" t="s">
        <v>210</v>
      </c>
      <c r="B84" s="348">
        <v>5406</v>
      </c>
      <c r="C84" s="446">
        <v>5437</v>
      </c>
      <c r="D84" s="348">
        <v>5425</v>
      </c>
      <c r="E84" s="472">
        <v>5354</v>
      </c>
      <c r="F84" s="348">
        <v>4865</v>
      </c>
      <c r="G84" s="349">
        <v>4941</v>
      </c>
      <c r="H84" s="348">
        <v>4966</v>
      </c>
      <c r="I84" s="349">
        <v>4917.7630382061325</v>
      </c>
      <c r="J84" s="348"/>
      <c r="K84" s="537"/>
    </row>
    <row r="85" spans="1:11" s="451" customFormat="1" ht="12.75" customHeight="1">
      <c r="A85" s="455" t="s">
        <v>211</v>
      </c>
      <c r="B85" s="350">
        <v>0.31900000000000001</v>
      </c>
      <c r="C85" s="488">
        <v>0.32</v>
      </c>
      <c r="D85" s="350">
        <v>0.32700000000000001</v>
      </c>
      <c r="E85" s="489">
        <v>0.33100000000000002</v>
      </c>
      <c r="F85" s="350">
        <v>0.34599999999999997</v>
      </c>
      <c r="G85" s="362">
        <v>0.34499999999999997</v>
      </c>
      <c r="H85" s="350">
        <v>0.35299999999999998</v>
      </c>
      <c r="I85" s="362">
        <v>0.35602255177106001</v>
      </c>
      <c r="J85" s="536"/>
      <c r="K85" s="537"/>
    </row>
    <row r="86" spans="1:11" s="451" customFormat="1" ht="12.75" customHeight="1">
      <c r="A86" s="455" t="s">
        <v>212</v>
      </c>
      <c r="B86" s="346">
        <v>5736</v>
      </c>
      <c r="C86" s="458">
        <v>5312</v>
      </c>
      <c r="D86" s="346">
        <v>5063</v>
      </c>
      <c r="E86" s="469">
        <v>3537</v>
      </c>
      <c r="F86" s="346">
        <v>4182</v>
      </c>
      <c r="G86" s="347">
        <v>4187</v>
      </c>
      <c r="H86" s="346">
        <v>4118</v>
      </c>
      <c r="I86" s="347">
        <v>5166.3107102736385</v>
      </c>
      <c r="J86" s="350"/>
      <c r="K86" s="537"/>
    </row>
    <row r="87" spans="1:11" s="451" customFormat="1" ht="15" customHeight="1" thickBot="1">
      <c r="A87" s="460" t="s">
        <v>231</v>
      </c>
      <c r="B87" s="378">
        <v>49511</v>
      </c>
      <c r="C87" s="505">
        <v>52210</v>
      </c>
      <c r="D87" s="378">
        <v>54115</v>
      </c>
      <c r="E87" s="506">
        <v>56390</v>
      </c>
      <c r="F87" s="378">
        <v>60658</v>
      </c>
      <c r="G87" s="379">
        <v>66054</v>
      </c>
      <c r="H87" s="378">
        <v>69432</v>
      </c>
      <c r="I87" s="379">
        <v>77045</v>
      </c>
      <c r="J87" s="346"/>
      <c r="K87" s="537"/>
    </row>
    <row r="88" spans="1:11" s="451" customFormat="1" ht="12.75" customHeight="1" thickTop="1">
      <c r="A88" s="466"/>
      <c r="B88" s="350"/>
      <c r="C88" s="458"/>
      <c r="D88" s="350"/>
      <c r="E88" s="463"/>
      <c r="F88" s="350"/>
      <c r="G88" s="339"/>
      <c r="H88" s="350"/>
      <c r="I88" s="339"/>
      <c r="J88" s="338"/>
      <c r="K88" s="537"/>
    </row>
    <row r="89" spans="1:11" s="451" customFormat="1" ht="15.75">
      <c r="A89" s="497" t="s">
        <v>146</v>
      </c>
      <c r="B89" s="350"/>
      <c r="C89" s="474"/>
      <c r="D89" s="350"/>
      <c r="E89" s="475"/>
      <c r="F89" s="350"/>
      <c r="G89" s="351"/>
      <c r="H89" s="350"/>
      <c r="I89" s="351"/>
      <c r="J89" s="389"/>
      <c r="K89" s="537"/>
    </row>
    <row r="90" spans="1:11" s="451" customFormat="1" ht="12.75" customHeight="1">
      <c r="A90" s="455"/>
      <c r="B90" s="350"/>
      <c r="C90" s="507"/>
      <c r="D90" s="350"/>
      <c r="E90" s="508"/>
      <c r="F90" s="350"/>
      <c r="G90" s="380"/>
      <c r="H90" s="350"/>
      <c r="I90" s="380"/>
      <c r="J90" s="387"/>
      <c r="K90" s="537"/>
    </row>
    <row r="91" spans="1:11" s="400" customFormat="1" ht="12.75" customHeight="1">
      <c r="A91" s="445" t="s">
        <v>165</v>
      </c>
      <c r="B91" s="350"/>
      <c r="C91" s="507"/>
      <c r="D91" s="350"/>
      <c r="E91" s="508"/>
      <c r="F91" s="350"/>
      <c r="G91" s="380"/>
      <c r="H91" s="350"/>
      <c r="I91" s="380"/>
      <c r="J91" s="387"/>
      <c r="K91" s="537"/>
    </row>
    <row r="92" spans="1:11" s="400" customFormat="1" ht="12.75" customHeight="1">
      <c r="A92" s="455"/>
      <c r="B92" s="350"/>
      <c r="C92" s="507"/>
      <c r="D92" s="350"/>
      <c r="E92" s="508"/>
      <c r="F92" s="350"/>
      <c r="G92" s="380"/>
      <c r="H92" s="350"/>
      <c r="I92" s="380"/>
      <c r="J92" s="387"/>
      <c r="K92" s="537"/>
    </row>
    <row r="93" spans="1:11" s="400" customFormat="1" ht="12.75" customHeight="1">
      <c r="A93" s="466" t="s">
        <v>166</v>
      </c>
      <c r="B93" s="350"/>
      <c r="C93" s="507"/>
      <c r="D93" s="350"/>
      <c r="E93" s="508"/>
      <c r="F93" s="350"/>
      <c r="G93" s="380"/>
      <c r="H93" s="350"/>
      <c r="I93" s="380"/>
      <c r="J93" s="387"/>
      <c r="K93" s="537"/>
    </row>
    <row r="94" spans="1:11" s="400" customFormat="1" ht="12.75" customHeight="1">
      <c r="A94" s="455" t="s">
        <v>213</v>
      </c>
      <c r="B94" s="350">
        <v>0.18099999999999999</v>
      </c>
      <c r="C94" s="488">
        <v>0.17799999999999999</v>
      </c>
      <c r="D94" s="350">
        <v>0.17499999999999999</v>
      </c>
      <c r="E94" s="489">
        <v>0.17199999999999999</v>
      </c>
      <c r="F94" s="350">
        <v>0.16800000000000001</v>
      </c>
      <c r="G94" s="362">
        <v>0.16500000000000001</v>
      </c>
      <c r="H94" s="350">
        <v>0.16200000000000001</v>
      </c>
      <c r="I94" s="362">
        <v>0.159</v>
      </c>
      <c r="J94" s="350"/>
      <c r="K94" s="537"/>
    </row>
    <row r="95" spans="1:11" s="448" customFormat="1" ht="12.75" customHeight="1">
      <c r="A95" s="466" t="s">
        <v>167</v>
      </c>
      <c r="B95" s="381">
        <v>362024</v>
      </c>
      <c r="C95" s="509">
        <v>353979</v>
      </c>
      <c r="D95" s="381">
        <v>347707</v>
      </c>
      <c r="E95" s="510">
        <v>343019</v>
      </c>
      <c r="F95" s="381">
        <v>331788</v>
      </c>
      <c r="G95" s="382">
        <v>323962</v>
      </c>
      <c r="H95" s="381">
        <v>318039</v>
      </c>
      <c r="I95" s="382">
        <v>311240</v>
      </c>
      <c r="J95" s="381"/>
      <c r="K95" s="537"/>
    </row>
    <row r="96" spans="1:11" s="448" customFormat="1" ht="12.75" customHeight="1">
      <c r="A96" s="498" t="s">
        <v>168</v>
      </c>
      <c r="B96" s="381">
        <v>222840</v>
      </c>
      <c r="C96" s="509">
        <v>442842</v>
      </c>
      <c r="D96" s="381">
        <v>648286</v>
      </c>
      <c r="E96" s="510">
        <v>864662</v>
      </c>
      <c r="F96" s="381">
        <v>217740</v>
      </c>
      <c r="G96" s="382">
        <v>425472</v>
      </c>
      <c r="H96" s="381">
        <v>617229</v>
      </c>
      <c r="I96" s="382">
        <v>811824</v>
      </c>
      <c r="J96" s="381"/>
      <c r="K96" s="537"/>
    </row>
    <row r="97" spans="1:11" s="400" customFormat="1" ht="12.75" customHeight="1">
      <c r="A97" s="466"/>
      <c r="B97" s="350"/>
      <c r="C97" s="474"/>
      <c r="D97" s="350"/>
      <c r="E97" s="475"/>
      <c r="F97" s="350"/>
      <c r="G97" s="351"/>
      <c r="H97" s="350"/>
      <c r="I97" s="351"/>
      <c r="J97" s="389"/>
      <c r="K97" s="537"/>
    </row>
    <row r="98" spans="1:11" s="451" customFormat="1" ht="12.75" customHeight="1">
      <c r="A98" s="466" t="s">
        <v>214</v>
      </c>
      <c r="B98" s="350"/>
      <c r="C98" s="507"/>
      <c r="D98" s="350"/>
      <c r="E98" s="508"/>
      <c r="F98" s="350"/>
      <c r="G98" s="380"/>
      <c r="H98" s="350"/>
      <c r="I98" s="380"/>
      <c r="J98" s="387"/>
      <c r="K98" s="537"/>
    </row>
    <row r="99" spans="1:11" s="400" customFormat="1" ht="12.75" customHeight="1">
      <c r="A99" s="455" t="s">
        <v>215</v>
      </c>
      <c r="B99" s="383">
        <v>0.83</v>
      </c>
      <c r="C99" s="511">
        <v>0.83</v>
      </c>
      <c r="D99" s="383">
        <v>0.83</v>
      </c>
      <c r="E99" s="512">
        <v>0.84</v>
      </c>
      <c r="F99" s="383">
        <v>0.84</v>
      </c>
      <c r="G99" s="384">
        <v>0.83</v>
      </c>
      <c r="H99" s="383">
        <v>0.83</v>
      </c>
      <c r="I99" s="384">
        <v>0.83</v>
      </c>
      <c r="J99" s="383"/>
      <c r="K99" s="537"/>
    </row>
    <row r="100" spans="1:11" s="400" customFormat="1" ht="12.75" customHeight="1">
      <c r="A100" s="467" t="s">
        <v>174</v>
      </c>
      <c r="B100" s="338">
        <v>117843</v>
      </c>
      <c r="C100" s="458">
        <v>121109</v>
      </c>
      <c r="D100" s="338">
        <v>124083</v>
      </c>
      <c r="E100" s="463">
        <v>130127</v>
      </c>
      <c r="F100" s="338">
        <v>131563</v>
      </c>
      <c r="G100" s="339">
        <v>131916</v>
      </c>
      <c r="H100" s="338">
        <v>133795</v>
      </c>
      <c r="I100" s="339">
        <v>137563</v>
      </c>
      <c r="J100" s="338"/>
      <c r="K100" s="537"/>
    </row>
    <row r="101" spans="1:11" s="400" customFormat="1" ht="12.75" customHeight="1">
      <c r="A101" s="467" t="s">
        <v>216</v>
      </c>
      <c r="B101" s="338">
        <v>19918</v>
      </c>
      <c r="C101" s="458">
        <v>20489</v>
      </c>
      <c r="D101" s="338">
        <v>20713</v>
      </c>
      <c r="E101" s="463">
        <v>21091</v>
      </c>
      <c r="F101" s="338">
        <v>21892</v>
      </c>
      <c r="G101" s="339">
        <v>22730</v>
      </c>
      <c r="H101" s="338">
        <v>23282</v>
      </c>
      <c r="I101" s="339">
        <v>23847</v>
      </c>
      <c r="J101" s="338"/>
      <c r="K101" s="537"/>
    </row>
    <row r="102" spans="1:11" s="448" customFormat="1" ht="12.75" customHeight="1">
      <c r="A102" s="466" t="s">
        <v>217</v>
      </c>
      <c r="B102" s="354">
        <v>137761</v>
      </c>
      <c r="C102" s="446">
        <v>141598</v>
      </c>
      <c r="D102" s="354">
        <v>144796</v>
      </c>
      <c r="E102" s="447">
        <v>151218</v>
      </c>
      <c r="F102" s="354">
        <v>153455</v>
      </c>
      <c r="G102" s="355">
        <v>154646</v>
      </c>
      <c r="H102" s="354">
        <v>157077</v>
      </c>
      <c r="I102" s="355">
        <v>161410</v>
      </c>
      <c r="J102" s="354"/>
      <c r="K102" s="537"/>
    </row>
    <row r="103" spans="1:11" s="473" customFormat="1" ht="12.75" customHeight="1">
      <c r="A103" s="481" t="s">
        <v>218</v>
      </c>
      <c r="B103" s="375">
        <v>17392</v>
      </c>
      <c r="C103" s="500">
        <v>21071</v>
      </c>
      <c r="D103" s="375">
        <v>23445</v>
      </c>
      <c r="E103" s="501">
        <v>30123</v>
      </c>
      <c r="F103" s="375">
        <v>32904</v>
      </c>
      <c r="G103" s="376">
        <v>33805</v>
      </c>
      <c r="H103" s="375">
        <v>35409</v>
      </c>
      <c r="I103" s="376">
        <v>40129</v>
      </c>
      <c r="J103" s="354"/>
      <c r="K103" s="537"/>
    </row>
    <row r="104" spans="1:11" s="451" customFormat="1" ht="12.75" customHeight="1">
      <c r="A104" s="466"/>
      <c r="B104" s="350"/>
      <c r="C104" s="504"/>
      <c r="D104" s="350"/>
      <c r="E104" s="503"/>
      <c r="F104" s="350"/>
      <c r="G104" s="377"/>
      <c r="H104" s="350"/>
      <c r="I104" s="377"/>
      <c r="J104" s="390"/>
      <c r="K104" s="537"/>
    </row>
    <row r="105" spans="1:11" s="451" customFormat="1" ht="12.75" customHeight="1">
      <c r="A105" s="445" t="s">
        <v>186</v>
      </c>
      <c r="B105" s="350"/>
      <c r="C105" s="464"/>
      <c r="D105" s="350"/>
      <c r="E105" s="513"/>
      <c r="F105" s="350"/>
      <c r="G105" s="334"/>
      <c r="H105" s="350"/>
      <c r="I105" s="334"/>
      <c r="J105" s="344"/>
      <c r="K105" s="537"/>
    </row>
    <row r="106" spans="1:11" s="451" customFormat="1" ht="12.75" customHeight="1">
      <c r="A106" s="466"/>
      <c r="B106" s="350"/>
      <c r="C106" s="458"/>
      <c r="D106" s="350"/>
      <c r="E106" s="463"/>
      <c r="F106" s="350"/>
      <c r="G106" s="339"/>
      <c r="H106" s="350"/>
      <c r="I106" s="339"/>
      <c r="J106" s="338"/>
      <c r="K106" s="537"/>
    </row>
    <row r="107" spans="1:11" s="448" customFormat="1" ht="12.75" customHeight="1">
      <c r="A107" s="466" t="s">
        <v>219</v>
      </c>
      <c r="B107" s="358">
        <v>1.181</v>
      </c>
      <c r="C107" s="484">
        <v>1.1850000000000001</v>
      </c>
      <c r="D107" s="358">
        <v>1.202</v>
      </c>
      <c r="E107" s="485">
        <v>1.228</v>
      </c>
      <c r="F107" s="358">
        <v>1.24</v>
      </c>
      <c r="G107" s="359">
        <v>1.24</v>
      </c>
      <c r="H107" s="358">
        <v>1.25</v>
      </c>
      <c r="I107" s="359">
        <v>1.228</v>
      </c>
      <c r="J107" s="358"/>
      <c r="K107" s="537"/>
    </row>
    <row r="108" spans="1:11" s="448" customFormat="1" ht="12.75" customHeight="1">
      <c r="A108" s="466" t="s">
        <v>220</v>
      </c>
      <c r="B108" s="358">
        <v>0.54900000000000004</v>
      </c>
      <c r="C108" s="484">
        <v>0.54100000000000004</v>
      </c>
      <c r="D108" s="358">
        <v>0.52800000000000002</v>
      </c>
      <c r="E108" s="485">
        <v>0.51300000000000001</v>
      </c>
      <c r="F108" s="358">
        <v>0.499</v>
      </c>
      <c r="G108" s="359">
        <v>0.5</v>
      </c>
      <c r="H108" s="358">
        <v>0.503</v>
      </c>
      <c r="I108" s="359">
        <v>0.5</v>
      </c>
      <c r="J108" s="358"/>
      <c r="K108" s="537"/>
    </row>
    <row r="109" spans="1:11" s="448" customFormat="1" ht="12.75" customHeight="1">
      <c r="A109" s="514" t="s">
        <v>189</v>
      </c>
      <c r="B109" s="348">
        <v>1333819</v>
      </c>
      <c r="C109" s="446">
        <v>1318931</v>
      </c>
      <c r="D109" s="348">
        <v>1305808</v>
      </c>
      <c r="E109" s="472">
        <v>1295285</v>
      </c>
      <c r="F109" s="348">
        <v>1275143</v>
      </c>
      <c r="G109" s="349">
        <v>1276660</v>
      </c>
      <c r="H109" s="348">
        <v>1294254</v>
      </c>
      <c r="I109" s="349">
        <v>1265243</v>
      </c>
      <c r="J109" s="348"/>
      <c r="K109" s="537"/>
    </row>
    <row r="110" spans="1:11" s="451" customFormat="1" ht="12.75" customHeight="1">
      <c r="A110" s="515" t="s">
        <v>190</v>
      </c>
      <c r="B110" s="350">
        <v>0.318</v>
      </c>
      <c r="C110" s="488">
        <v>0.31900000000000001</v>
      </c>
      <c r="D110" s="350">
        <v>0.32200000000000001</v>
      </c>
      <c r="E110" s="489">
        <v>0.32300000000000001</v>
      </c>
      <c r="F110" s="350">
        <v>0.32300000000000001</v>
      </c>
      <c r="G110" s="362">
        <v>0.32600000000000001</v>
      </c>
      <c r="H110" s="350">
        <v>0.318</v>
      </c>
      <c r="I110" s="362">
        <v>0.32</v>
      </c>
      <c r="J110" s="350"/>
      <c r="K110" s="537"/>
    </row>
    <row r="111" spans="1:11" s="473" customFormat="1" ht="12.75" customHeight="1">
      <c r="A111" s="466" t="s">
        <v>221</v>
      </c>
      <c r="B111" s="374">
        <v>126</v>
      </c>
      <c r="C111" s="446">
        <v>129</v>
      </c>
      <c r="D111" s="374">
        <v>133</v>
      </c>
      <c r="E111" s="499">
        <v>135</v>
      </c>
      <c r="F111" s="374">
        <v>130</v>
      </c>
      <c r="G111" s="345">
        <v>135</v>
      </c>
      <c r="H111" s="374">
        <v>138</v>
      </c>
      <c r="I111" s="345">
        <v>142</v>
      </c>
      <c r="J111" s="374"/>
      <c r="K111" s="537"/>
    </row>
    <row r="112" spans="1:11" s="473" customFormat="1" ht="12.75" customHeight="1" thickBot="1">
      <c r="A112" s="516" t="s">
        <v>210</v>
      </c>
      <c r="B112" s="385">
        <v>2492</v>
      </c>
      <c r="C112" s="517">
        <v>2597</v>
      </c>
      <c r="D112" s="385">
        <v>2717</v>
      </c>
      <c r="E112" s="518">
        <v>2690</v>
      </c>
      <c r="F112" s="385">
        <v>2358</v>
      </c>
      <c r="G112" s="386">
        <v>2398</v>
      </c>
      <c r="H112" s="385">
        <v>2496</v>
      </c>
      <c r="I112" s="386">
        <v>2533</v>
      </c>
      <c r="J112" s="348"/>
      <c r="K112" s="537"/>
    </row>
    <row r="113" spans="1:11" s="451" customFormat="1" ht="12.75" customHeight="1" thickTop="1">
      <c r="A113" s="466"/>
      <c r="B113" s="350"/>
      <c r="C113" s="458"/>
      <c r="D113" s="350"/>
      <c r="E113" s="463"/>
      <c r="F113" s="350"/>
      <c r="G113" s="339"/>
      <c r="H113" s="350"/>
      <c r="I113" s="339"/>
      <c r="J113" s="338"/>
      <c r="K113" s="537"/>
    </row>
    <row r="114" spans="1:11" s="451" customFormat="1" ht="15.75">
      <c r="A114" s="497" t="s">
        <v>147</v>
      </c>
      <c r="B114" s="350"/>
      <c r="C114" s="458"/>
      <c r="D114" s="350"/>
      <c r="E114" s="463"/>
      <c r="F114" s="350"/>
      <c r="G114" s="339"/>
      <c r="H114" s="350"/>
      <c r="I114" s="339"/>
      <c r="J114" s="338"/>
      <c r="K114" s="537"/>
    </row>
    <row r="115" spans="1:11" s="451" customFormat="1" ht="12.75" customHeight="1">
      <c r="A115" s="502"/>
      <c r="B115" s="350"/>
      <c r="C115" s="458"/>
      <c r="D115" s="350"/>
      <c r="E115" s="463"/>
      <c r="F115" s="350"/>
      <c r="G115" s="339"/>
      <c r="H115" s="350"/>
      <c r="I115" s="339"/>
      <c r="J115" s="338"/>
      <c r="K115" s="537"/>
    </row>
    <row r="116" spans="1:11" s="451" customFormat="1" ht="12.75" customHeight="1">
      <c r="A116" s="445" t="s">
        <v>165</v>
      </c>
      <c r="B116" s="350"/>
      <c r="C116" s="458"/>
      <c r="D116" s="350"/>
      <c r="E116" s="463"/>
      <c r="F116" s="350"/>
      <c r="G116" s="339"/>
      <c r="H116" s="350"/>
      <c r="I116" s="339"/>
      <c r="J116" s="338"/>
      <c r="K116" s="537"/>
    </row>
    <row r="117" spans="1:11" s="451" customFormat="1" ht="12.75" customHeight="1">
      <c r="A117" s="498"/>
      <c r="B117" s="350"/>
      <c r="C117" s="493"/>
      <c r="D117" s="350"/>
      <c r="E117" s="494"/>
      <c r="F117" s="350"/>
      <c r="G117" s="371"/>
      <c r="H117" s="350"/>
      <c r="I117" s="371"/>
      <c r="J117" s="370"/>
      <c r="K117" s="537"/>
    </row>
    <row r="118" spans="1:11" s="451" customFormat="1" ht="12.75" customHeight="1">
      <c r="A118" s="446" t="s">
        <v>166</v>
      </c>
      <c r="B118" s="350"/>
      <c r="C118" s="493"/>
      <c r="D118" s="350"/>
      <c r="E118" s="494"/>
      <c r="F118" s="350"/>
      <c r="G118" s="371"/>
      <c r="H118" s="350"/>
      <c r="I118" s="371"/>
      <c r="J118" s="370"/>
      <c r="K118" s="537"/>
    </row>
    <row r="119" spans="1:11" s="451" customFormat="1" ht="12.75" customHeight="1">
      <c r="A119" s="458" t="s">
        <v>213</v>
      </c>
      <c r="B119" s="370">
        <v>0.25700000000000001</v>
      </c>
      <c r="C119" s="493">
        <v>0.254</v>
      </c>
      <c r="D119" s="370">
        <v>0.25600000000000001</v>
      </c>
      <c r="E119" s="494">
        <v>0.26600000000000001</v>
      </c>
      <c r="F119" s="370">
        <v>0.26400000000000001</v>
      </c>
      <c r="G119" s="371">
        <v>0.26400000000000001</v>
      </c>
      <c r="H119" s="370">
        <v>0.26500000000000001</v>
      </c>
      <c r="I119" s="371">
        <v>0.26400000000000001</v>
      </c>
      <c r="J119" s="370"/>
      <c r="K119" s="537"/>
    </row>
    <row r="120" spans="1:11" s="473" customFormat="1" ht="12.75" customHeight="1">
      <c r="A120" s="498" t="s">
        <v>222</v>
      </c>
      <c r="B120" s="354">
        <v>171195</v>
      </c>
      <c r="C120" s="446">
        <v>169477</v>
      </c>
      <c r="D120" s="354">
        <v>170551</v>
      </c>
      <c r="E120" s="447">
        <v>171684</v>
      </c>
      <c r="F120" s="354">
        <v>169903</v>
      </c>
      <c r="G120" s="355">
        <v>169888</v>
      </c>
      <c r="H120" s="354">
        <v>169335</v>
      </c>
      <c r="I120" s="355">
        <v>168361</v>
      </c>
      <c r="J120" s="354"/>
      <c r="K120" s="537"/>
    </row>
    <row r="121" spans="1:11" s="473" customFormat="1" ht="12.75" customHeight="1">
      <c r="A121" s="498" t="s">
        <v>168</v>
      </c>
      <c r="B121" s="354">
        <v>94792</v>
      </c>
      <c r="C121" s="446">
        <v>188332</v>
      </c>
      <c r="D121" s="354">
        <v>277011</v>
      </c>
      <c r="E121" s="447">
        <v>369511</v>
      </c>
      <c r="F121" s="354">
        <v>86535</v>
      </c>
      <c r="G121" s="355">
        <v>170925</v>
      </c>
      <c r="H121" s="354">
        <v>250299</v>
      </c>
      <c r="I121" s="355">
        <v>332934</v>
      </c>
      <c r="J121" s="354"/>
      <c r="K121" s="537"/>
    </row>
    <row r="122" spans="1:11" s="451" customFormat="1" ht="12.75" customHeight="1">
      <c r="A122" s="498"/>
      <c r="B122" s="350"/>
      <c r="C122" s="458"/>
      <c r="D122" s="350"/>
      <c r="E122" s="463"/>
      <c r="F122" s="350"/>
      <c r="G122" s="339"/>
      <c r="H122" s="350"/>
      <c r="I122" s="339"/>
      <c r="J122" s="338"/>
      <c r="K122" s="537"/>
    </row>
    <row r="123" spans="1:11" s="451" customFormat="1" ht="12.75" customHeight="1">
      <c r="A123" s="466" t="s">
        <v>214</v>
      </c>
      <c r="B123" s="350"/>
      <c r="C123" s="458"/>
      <c r="D123" s="350"/>
      <c r="E123" s="463"/>
      <c r="F123" s="350"/>
      <c r="G123" s="339"/>
      <c r="H123" s="350"/>
      <c r="I123" s="339"/>
      <c r="J123" s="338"/>
      <c r="K123" s="537"/>
    </row>
    <row r="124" spans="1:11" s="451" customFormat="1" ht="12.75" customHeight="1">
      <c r="A124" s="455" t="s">
        <v>215</v>
      </c>
      <c r="B124" s="352">
        <v>0.88600000000000001</v>
      </c>
      <c r="C124" s="477">
        <v>0.85599999999999998</v>
      </c>
      <c r="D124" s="352">
        <v>0.86</v>
      </c>
      <c r="E124" s="478">
        <v>0.86</v>
      </c>
      <c r="F124" s="352">
        <v>0.85</v>
      </c>
      <c r="G124" s="353">
        <v>0.85</v>
      </c>
      <c r="H124" s="352">
        <v>0.85</v>
      </c>
      <c r="I124" s="353">
        <v>0.84899999999999998</v>
      </c>
      <c r="J124" s="352"/>
      <c r="K124" s="537"/>
    </row>
    <row r="125" spans="1:11" s="473" customFormat="1" ht="12.75" customHeight="1">
      <c r="A125" s="514" t="s">
        <v>217</v>
      </c>
      <c r="B125" s="348">
        <v>56608</v>
      </c>
      <c r="C125" s="471">
        <v>59054</v>
      </c>
      <c r="D125" s="348">
        <v>62089</v>
      </c>
      <c r="E125" s="472">
        <v>68540</v>
      </c>
      <c r="F125" s="348">
        <v>69805</v>
      </c>
      <c r="G125" s="349">
        <v>71481</v>
      </c>
      <c r="H125" s="348">
        <v>72621</v>
      </c>
      <c r="I125" s="349">
        <v>78164</v>
      </c>
      <c r="J125" s="348"/>
      <c r="K125" s="537"/>
    </row>
    <row r="126" spans="1:11" s="473" customFormat="1" ht="12.75" customHeight="1">
      <c r="A126" s="481" t="s">
        <v>218</v>
      </c>
      <c r="B126" s="356">
        <v>31295</v>
      </c>
      <c r="C126" s="482">
        <v>33070</v>
      </c>
      <c r="D126" s="356">
        <v>35038</v>
      </c>
      <c r="E126" s="483">
        <v>40042</v>
      </c>
      <c r="F126" s="356">
        <v>41357</v>
      </c>
      <c r="G126" s="357">
        <v>43194</v>
      </c>
      <c r="H126" s="356">
        <v>44911</v>
      </c>
      <c r="I126" s="357">
        <v>48834</v>
      </c>
      <c r="J126" s="348"/>
      <c r="K126" s="537"/>
    </row>
    <row r="127" spans="1:11" s="451" customFormat="1" ht="12.75" customHeight="1">
      <c r="A127" s="455"/>
      <c r="B127" s="350"/>
      <c r="C127" s="507"/>
      <c r="D127" s="350"/>
      <c r="E127" s="508"/>
      <c r="F127" s="350"/>
      <c r="G127" s="380"/>
      <c r="H127" s="350"/>
      <c r="I127" s="380"/>
      <c r="J127" s="387"/>
      <c r="K127" s="537"/>
    </row>
    <row r="128" spans="1:11" s="451" customFormat="1" ht="12.75" customHeight="1">
      <c r="A128" s="445" t="s">
        <v>186</v>
      </c>
      <c r="B128" s="350"/>
      <c r="C128" s="458"/>
      <c r="D128" s="350"/>
      <c r="E128" s="463"/>
      <c r="F128" s="350"/>
      <c r="G128" s="339"/>
      <c r="H128" s="350"/>
      <c r="I128" s="339"/>
      <c r="J128" s="338"/>
      <c r="K128" s="537"/>
    </row>
    <row r="129" spans="1:11" s="451" customFormat="1" ht="12.75" customHeight="1">
      <c r="A129" s="445"/>
      <c r="B129" s="350"/>
      <c r="C129" s="458"/>
      <c r="D129" s="350"/>
      <c r="E129" s="463"/>
      <c r="F129" s="350"/>
      <c r="G129" s="339"/>
      <c r="H129" s="350"/>
      <c r="I129" s="339"/>
      <c r="J129" s="338"/>
      <c r="K129" s="537"/>
    </row>
    <row r="130" spans="1:11" s="473" customFormat="1" ht="12.75" customHeight="1">
      <c r="A130" s="466" t="s">
        <v>235</v>
      </c>
      <c r="B130" s="358">
        <v>1.857</v>
      </c>
      <c r="C130" s="484">
        <v>1.8660000000000001</v>
      </c>
      <c r="D130" s="358">
        <v>2.1440000000000001</v>
      </c>
      <c r="E130" s="485">
        <v>1.9950000000000001</v>
      </c>
      <c r="F130" s="358">
        <v>1.768</v>
      </c>
      <c r="G130" s="359">
        <v>1.8</v>
      </c>
      <c r="H130" s="358">
        <v>2.0558000000000001</v>
      </c>
      <c r="I130" s="359">
        <v>1.8694</v>
      </c>
      <c r="J130" s="358"/>
      <c r="K130" s="537"/>
    </row>
    <row r="131" spans="1:11" s="473" customFormat="1" ht="12.75" customHeight="1">
      <c r="A131" s="514" t="s">
        <v>236</v>
      </c>
      <c r="B131" s="358">
        <v>0.34499999999999997</v>
      </c>
      <c r="C131" s="484">
        <v>0.34300000000000003</v>
      </c>
      <c r="D131" s="358">
        <v>0.34</v>
      </c>
      <c r="E131" s="485">
        <v>0.37</v>
      </c>
      <c r="F131" s="358">
        <v>0.35899999999999999</v>
      </c>
      <c r="G131" s="359">
        <v>0.34</v>
      </c>
      <c r="H131" s="358">
        <v>0.35</v>
      </c>
      <c r="I131" s="359">
        <v>0.3468</v>
      </c>
      <c r="J131" s="358"/>
      <c r="K131" s="537"/>
    </row>
    <row r="132" spans="1:11" s="448" customFormat="1" ht="12.75" customHeight="1">
      <c r="A132" s="514" t="s">
        <v>237</v>
      </c>
      <c r="B132" s="348">
        <v>396661</v>
      </c>
      <c r="C132" s="446">
        <v>397241</v>
      </c>
      <c r="D132" s="348">
        <v>452162</v>
      </c>
      <c r="E132" s="472">
        <v>457813</v>
      </c>
      <c r="F132" s="348">
        <v>393735</v>
      </c>
      <c r="G132" s="349">
        <v>378859</v>
      </c>
      <c r="H132" s="348">
        <v>445517</v>
      </c>
      <c r="I132" s="349">
        <v>401958</v>
      </c>
      <c r="J132" s="348"/>
      <c r="K132" s="537"/>
    </row>
    <row r="133" spans="1:11" s="451" customFormat="1" ht="12.75" customHeight="1">
      <c r="A133" s="515" t="s">
        <v>190</v>
      </c>
      <c r="B133" s="350">
        <v>0.35</v>
      </c>
      <c r="C133" s="488">
        <v>0.35399999999999998</v>
      </c>
      <c r="D133" s="350">
        <v>0.317</v>
      </c>
      <c r="E133" s="489">
        <v>0.33400000000000002</v>
      </c>
      <c r="F133" s="350">
        <v>0.30099999999999999</v>
      </c>
      <c r="G133" s="362">
        <v>0.32100000000000001</v>
      </c>
      <c r="H133" s="350">
        <v>0.27500000000000002</v>
      </c>
      <c r="I133" s="371">
        <v>0.32300000000000001</v>
      </c>
      <c r="J133" s="370"/>
      <c r="K133" s="537"/>
    </row>
    <row r="134" spans="1:11" s="473" customFormat="1" ht="12.75" customHeight="1">
      <c r="A134" s="466" t="s">
        <v>221</v>
      </c>
      <c r="B134" s="374">
        <v>102</v>
      </c>
      <c r="C134" s="446">
        <v>104</v>
      </c>
      <c r="D134" s="374">
        <v>105</v>
      </c>
      <c r="E134" s="499">
        <v>105</v>
      </c>
      <c r="F134" s="374">
        <v>108</v>
      </c>
      <c r="G134" s="345">
        <v>115</v>
      </c>
      <c r="H134" s="374">
        <v>117</v>
      </c>
      <c r="I134" s="345">
        <v>117</v>
      </c>
      <c r="J134" s="374"/>
      <c r="K134" s="537"/>
    </row>
    <row r="135" spans="1:11" s="448" customFormat="1" ht="12.75" customHeight="1">
      <c r="A135" s="519" t="s">
        <v>210</v>
      </c>
      <c r="B135" s="356">
        <v>2186</v>
      </c>
      <c r="C135" s="500">
        <v>2215</v>
      </c>
      <c r="D135" s="356">
        <v>2398</v>
      </c>
      <c r="E135" s="483">
        <v>2430</v>
      </c>
      <c r="F135" s="356">
        <v>2306</v>
      </c>
      <c r="G135" s="357">
        <v>2403</v>
      </c>
      <c r="H135" s="356">
        <v>2523</v>
      </c>
      <c r="I135" s="357">
        <v>2521</v>
      </c>
      <c r="J135" s="348"/>
      <c r="K135" s="537"/>
    </row>
    <row r="136" spans="1:11" s="451" customFormat="1">
      <c r="A136" s="453"/>
      <c r="B136" s="453"/>
      <c r="C136" s="453"/>
      <c r="D136" s="453"/>
      <c r="E136" s="453"/>
      <c r="F136" s="453"/>
      <c r="G136" s="453"/>
      <c r="J136" s="521"/>
    </row>
    <row r="137" spans="1:11" s="451" customFormat="1" ht="13.5" customHeight="1">
      <c r="A137" s="520" t="s">
        <v>223</v>
      </c>
      <c r="B137" s="453"/>
      <c r="C137" s="453"/>
      <c r="D137" s="453"/>
      <c r="E137" s="453"/>
      <c r="F137" s="453"/>
      <c r="G137" s="453"/>
      <c r="J137" s="521"/>
    </row>
    <row r="138" spans="1:11" s="451" customFormat="1" ht="13.5" customHeight="1">
      <c r="A138" s="520" t="s">
        <v>224</v>
      </c>
      <c r="B138" s="453"/>
      <c r="C138" s="453"/>
      <c r="D138" s="453"/>
      <c r="E138" s="453"/>
      <c r="F138" s="453"/>
      <c r="G138" s="453"/>
      <c r="J138" s="521"/>
    </row>
    <row r="139" spans="1:11" s="451" customFormat="1" ht="13.5" customHeight="1">
      <c r="A139" s="520" t="s">
        <v>225</v>
      </c>
      <c r="B139" s="453"/>
      <c r="C139" s="453"/>
      <c r="D139" s="453"/>
      <c r="E139" s="453"/>
      <c r="F139" s="453"/>
      <c r="G139" s="453"/>
      <c r="J139" s="521"/>
    </row>
    <row r="140" spans="1:11" s="451" customFormat="1" ht="13.5" customHeight="1">
      <c r="A140" s="520" t="s">
        <v>226</v>
      </c>
      <c r="B140" s="453"/>
      <c r="C140" s="453"/>
      <c r="D140" s="453"/>
      <c r="E140" s="453"/>
      <c r="F140" s="453"/>
      <c r="G140" s="453"/>
      <c r="J140" s="521"/>
    </row>
    <row r="141" spans="1:11" s="343" customFormat="1" ht="13.5" customHeight="1">
      <c r="A141" s="388" t="s">
        <v>238</v>
      </c>
      <c r="B141" s="453"/>
      <c r="C141" s="453"/>
      <c r="D141" s="453"/>
      <c r="E141" s="453"/>
      <c r="F141" s="453"/>
      <c r="G141" s="453"/>
    </row>
    <row r="142" spans="1:11" s="343" customFormat="1" ht="12" customHeight="1">
      <c r="A142" s="453"/>
      <c r="B142" s="453"/>
      <c r="C142" s="453"/>
      <c r="D142" s="453"/>
      <c r="E142" s="453"/>
      <c r="F142" s="453"/>
      <c r="G142" s="453"/>
    </row>
    <row r="143" spans="1:11" s="343" customFormat="1">
      <c r="A143" s="453"/>
      <c r="B143" s="453"/>
      <c r="C143" s="453"/>
      <c r="D143" s="453"/>
      <c r="E143" s="453"/>
      <c r="F143" s="453"/>
      <c r="G143" s="453"/>
    </row>
    <row r="144" spans="1:11" s="343" customFormat="1">
      <c r="A144" s="453"/>
      <c r="B144" s="453"/>
      <c r="C144" s="453"/>
      <c r="D144" s="453"/>
      <c r="E144" s="453"/>
      <c r="F144" s="453"/>
      <c r="G144" s="453"/>
    </row>
    <row r="145" spans="1:7" s="343" customFormat="1">
      <c r="A145" s="453"/>
      <c r="B145" s="453"/>
      <c r="C145" s="453"/>
      <c r="D145" s="453"/>
      <c r="E145" s="453"/>
      <c r="F145" s="453"/>
      <c r="G145" s="453"/>
    </row>
    <row r="146" spans="1:7" s="343" customFormat="1">
      <c r="A146" s="453"/>
      <c r="B146" s="453"/>
      <c r="C146" s="453"/>
      <c r="D146" s="453"/>
      <c r="E146" s="453"/>
      <c r="F146" s="453"/>
      <c r="G146" s="453"/>
    </row>
    <row r="147" spans="1:7" s="343" customFormat="1" ht="12" customHeight="1">
      <c r="A147" s="453"/>
      <c r="B147" s="453"/>
      <c r="C147" s="453"/>
      <c r="D147" s="453"/>
      <c r="E147" s="453"/>
      <c r="F147" s="453"/>
      <c r="G147" s="453"/>
    </row>
    <row r="148" spans="1:7" s="343" customFormat="1" ht="12" customHeight="1">
      <c r="A148" s="453"/>
      <c r="B148" s="453"/>
      <c r="C148" s="453"/>
      <c r="D148" s="453"/>
      <c r="E148" s="453"/>
      <c r="F148" s="453"/>
      <c r="G148" s="453"/>
    </row>
    <row r="149" spans="1:7" s="343" customFormat="1">
      <c r="A149" s="453"/>
      <c r="B149" s="453"/>
      <c r="C149" s="453"/>
      <c r="D149" s="453"/>
      <c r="E149" s="453"/>
      <c r="F149" s="453"/>
      <c r="G149" s="453"/>
    </row>
    <row r="150" spans="1:7" s="343" customFormat="1">
      <c r="A150" s="453"/>
      <c r="B150" s="453"/>
      <c r="C150" s="453"/>
      <c r="D150" s="453"/>
      <c r="E150" s="453"/>
      <c r="F150" s="453"/>
      <c r="G150" s="453"/>
    </row>
    <row r="151" spans="1:7" s="343" customFormat="1">
      <c r="A151" s="453"/>
      <c r="B151" s="453"/>
      <c r="C151" s="453"/>
      <c r="D151" s="453"/>
      <c r="E151" s="453"/>
      <c r="F151" s="453"/>
      <c r="G151" s="453"/>
    </row>
    <row r="152" spans="1:7" s="343" customFormat="1">
      <c r="A152" s="453"/>
      <c r="B152" s="453"/>
      <c r="C152" s="453"/>
      <c r="D152" s="453"/>
      <c r="E152" s="453"/>
      <c r="F152" s="453"/>
      <c r="G152" s="453"/>
    </row>
    <row r="153" spans="1:7" s="343" customFormat="1">
      <c r="A153" s="453"/>
      <c r="B153" s="453"/>
      <c r="C153" s="453"/>
      <c r="D153" s="453"/>
      <c r="E153" s="453"/>
      <c r="F153" s="453"/>
      <c r="G153" s="453"/>
    </row>
    <row r="154" spans="1:7" s="343" customFormat="1" ht="12" customHeight="1">
      <c r="A154" s="453"/>
      <c r="B154" s="453"/>
      <c r="C154" s="453"/>
      <c r="D154" s="453"/>
      <c r="E154" s="453"/>
      <c r="F154" s="453"/>
      <c r="G154" s="453"/>
    </row>
    <row r="155" spans="1:7" s="343" customFormat="1">
      <c r="A155" s="453"/>
      <c r="B155" s="453"/>
      <c r="C155" s="453"/>
      <c r="D155" s="453"/>
      <c r="E155" s="453"/>
      <c r="F155" s="453"/>
      <c r="G155" s="453"/>
    </row>
    <row r="156" spans="1:7" s="343" customFormat="1">
      <c r="A156" s="453"/>
      <c r="B156" s="453"/>
      <c r="C156" s="453"/>
      <c r="D156" s="453"/>
      <c r="E156" s="453"/>
      <c r="F156" s="453"/>
      <c r="G156" s="453"/>
    </row>
    <row r="157" spans="1:7" s="343" customFormat="1">
      <c r="A157" s="453"/>
      <c r="B157" s="453"/>
      <c r="C157" s="453"/>
      <c r="D157" s="453"/>
      <c r="E157" s="453"/>
      <c r="F157" s="453"/>
      <c r="G157" s="453"/>
    </row>
    <row r="158" spans="1:7" s="343" customFormat="1">
      <c r="A158" s="453"/>
      <c r="B158" s="453"/>
      <c r="C158" s="453"/>
      <c r="D158" s="453"/>
      <c r="E158" s="453"/>
      <c r="F158" s="453"/>
      <c r="G158" s="453"/>
    </row>
    <row r="159" spans="1:7" s="343" customFormat="1">
      <c r="A159" s="453"/>
      <c r="B159" s="453"/>
      <c r="C159" s="453"/>
      <c r="D159" s="453"/>
      <c r="E159" s="453"/>
      <c r="F159" s="453"/>
      <c r="G159" s="453"/>
    </row>
    <row r="160" spans="1:7" s="343" customFormat="1">
      <c r="A160" s="453"/>
      <c r="B160" s="453"/>
      <c r="C160" s="453"/>
      <c r="D160" s="453"/>
      <c r="E160" s="453"/>
      <c r="F160" s="453"/>
      <c r="G160" s="453"/>
    </row>
    <row r="161" spans="1:7" s="343" customFormat="1" ht="12.75" customHeight="1">
      <c r="A161" s="453"/>
      <c r="B161" s="453"/>
      <c r="C161" s="453"/>
      <c r="D161" s="453"/>
      <c r="E161" s="453"/>
      <c r="F161" s="453"/>
      <c r="G161" s="453"/>
    </row>
    <row r="162" spans="1:7" s="343" customFormat="1" ht="12.75" customHeight="1">
      <c r="A162" s="453"/>
      <c r="B162" s="453"/>
      <c r="C162" s="453"/>
      <c r="D162" s="453"/>
      <c r="E162" s="453"/>
      <c r="F162" s="453"/>
      <c r="G162" s="453"/>
    </row>
    <row r="163" spans="1:7" s="374" customFormat="1">
      <c r="A163" s="453"/>
      <c r="B163" s="453"/>
      <c r="C163" s="453"/>
      <c r="D163" s="453"/>
      <c r="E163" s="453"/>
      <c r="F163" s="453"/>
      <c r="G163" s="453"/>
    </row>
    <row r="164" spans="1:7" s="343" customFormat="1">
      <c r="A164" s="453"/>
      <c r="B164" s="453"/>
      <c r="C164" s="453"/>
      <c r="D164" s="453"/>
      <c r="E164" s="453"/>
      <c r="F164" s="453"/>
      <c r="G164" s="453"/>
    </row>
    <row r="165" spans="1:7" s="343" customFormat="1">
      <c r="A165" s="453"/>
      <c r="B165" s="453"/>
      <c r="C165" s="453"/>
      <c r="D165" s="453"/>
      <c r="E165" s="453"/>
      <c r="F165" s="453"/>
      <c r="G165" s="453"/>
    </row>
    <row r="166" spans="1:7" s="343" customFormat="1">
      <c r="A166" s="453"/>
      <c r="B166" s="453"/>
      <c r="C166" s="453"/>
      <c r="D166" s="453"/>
      <c r="E166" s="453"/>
      <c r="F166" s="453"/>
      <c r="G166" s="453"/>
    </row>
    <row r="167" spans="1:7" s="343" customFormat="1">
      <c r="A167" s="453"/>
      <c r="B167" s="453"/>
      <c r="C167" s="453"/>
      <c r="D167" s="453"/>
      <c r="E167" s="453"/>
      <c r="F167" s="453"/>
      <c r="G167" s="453"/>
    </row>
    <row r="168" spans="1:7" s="343" customFormat="1">
      <c r="A168" s="453"/>
      <c r="B168" s="453"/>
      <c r="C168" s="453"/>
      <c r="D168" s="453"/>
      <c r="E168" s="453"/>
      <c r="F168" s="453"/>
      <c r="G168" s="453"/>
    </row>
    <row r="169" spans="1:7" s="343" customFormat="1" ht="12.75" customHeight="1">
      <c r="A169" s="453"/>
      <c r="B169" s="453"/>
      <c r="C169" s="453"/>
      <c r="D169" s="453"/>
      <c r="E169" s="453"/>
      <c r="F169" s="453"/>
      <c r="G169" s="453"/>
    </row>
    <row r="170" spans="1:7" s="343" customFormat="1">
      <c r="A170" s="453"/>
      <c r="B170" s="453"/>
      <c r="C170" s="453"/>
      <c r="D170" s="453"/>
      <c r="E170" s="453"/>
      <c r="F170" s="453"/>
      <c r="G170" s="453"/>
    </row>
    <row r="171" spans="1:7" s="343" customFormat="1">
      <c r="A171" s="453"/>
      <c r="B171" s="453"/>
      <c r="C171" s="453"/>
      <c r="D171" s="453"/>
      <c r="E171" s="453"/>
      <c r="F171" s="453"/>
      <c r="G171" s="453"/>
    </row>
    <row r="172" spans="1:7" s="343" customFormat="1">
      <c r="A172" s="453"/>
      <c r="B172" s="453"/>
      <c r="C172" s="453"/>
      <c r="D172" s="453"/>
      <c r="E172" s="453"/>
      <c r="F172" s="453"/>
      <c r="G172" s="453"/>
    </row>
    <row r="173" spans="1:7" s="343" customFormat="1">
      <c r="A173" s="453"/>
      <c r="B173" s="453"/>
      <c r="C173" s="453"/>
      <c r="D173" s="453"/>
      <c r="E173" s="453"/>
      <c r="F173" s="453"/>
      <c r="G173" s="453"/>
    </row>
    <row r="174" spans="1:7" s="343" customFormat="1" ht="12.75" customHeight="1">
      <c r="A174" s="453"/>
      <c r="B174" s="453"/>
      <c r="C174" s="453"/>
      <c r="D174" s="453"/>
      <c r="E174" s="453"/>
      <c r="F174" s="453"/>
      <c r="G174" s="453"/>
    </row>
    <row r="175" spans="1:7" s="343" customFormat="1" ht="12.75" customHeight="1">
      <c r="A175" s="453"/>
      <c r="B175" s="453"/>
      <c r="C175" s="453"/>
      <c r="D175" s="453"/>
      <c r="E175" s="453"/>
      <c r="F175" s="453"/>
      <c r="G175" s="453"/>
    </row>
    <row r="176" spans="1:7" s="343" customFormat="1" ht="12.75" customHeight="1">
      <c r="A176" s="453"/>
      <c r="B176" s="453"/>
      <c r="C176" s="453"/>
      <c r="D176" s="453"/>
      <c r="E176" s="453"/>
      <c r="F176" s="453"/>
      <c r="G176" s="453"/>
    </row>
    <row r="177" spans="1:7" s="343" customFormat="1" ht="12.75" customHeight="1">
      <c r="A177" s="453"/>
      <c r="B177" s="453"/>
      <c r="C177" s="453"/>
      <c r="D177" s="453"/>
      <c r="E177" s="453"/>
      <c r="F177" s="453"/>
      <c r="G177" s="453"/>
    </row>
    <row r="178" spans="1:7" s="343" customFormat="1" ht="12.75" customHeight="1">
      <c r="A178" s="453"/>
      <c r="B178" s="453"/>
      <c r="C178" s="453"/>
      <c r="D178" s="453"/>
      <c r="E178" s="453"/>
      <c r="F178" s="453"/>
      <c r="G178" s="453"/>
    </row>
    <row r="179" spans="1:7" s="343" customFormat="1" ht="12.75" customHeight="1">
      <c r="A179" s="453"/>
      <c r="B179" s="453"/>
      <c r="C179" s="453"/>
      <c r="D179" s="453"/>
      <c r="E179" s="453"/>
      <c r="F179" s="453"/>
      <c r="G179" s="453"/>
    </row>
    <row r="180" spans="1:7" s="343" customFormat="1" ht="12.75" customHeight="1">
      <c r="A180" s="453"/>
      <c r="B180" s="453"/>
      <c r="C180" s="453"/>
      <c r="D180" s="453"/>
      <c r="E180" s="453"/>
      <c r="F180" s="453"/>
      <c r="G180" s="453"/>
    </row>
    <row r="181" spans="1:7" s="343" customFormat="1">
      <c r="A181" s="453"/>
      <c r="B181" s="453"/>
      <c r="C181" s="453"/>
      <c r="D181" s="453"/>
      <c r="E181" s="453"/>
      <c r="F181" s="453"/>
      <c r="G181" s="453"/>
    </row>
    <row r="182" spans="1:7" s="343" customFormat="1" ht="12.75" customHeight="1">
      <c r="A182" s="453"/>
      <c r="B182" s="453"/>
      <c r="C182" s="453"/>
      <c r="D182" s="453"/>
      <c r="E182" s="453"/>
      <c r="F182" s="453"/>
      <c r="G182" s="453"/>
    </row>
    <row r="183" spans="1:7" s="343" customFormat="1" ht="12.75" customHeight="1">
      <c r="A183" s="453"/>
      <c r="B183" s="453"/>
      <c r="C183" s="453"/>
      <c r="D183" s="453"/>
      <c r="E183" s="453"/>
      <c r="F183" s="453"/>
      <c r="G183" s="453"/>
    </row>
    <row r="184" spans="1:7" s="343" customFormat="1" ht="12.75" customHeight="1">
      <c r="A184" s="453"/>
      <c r="B184" s="453"/>
      <c r="C184" s="453"/>
      <c r="D184" s="453"/>
      <c r="E184" s="453"/>
      <c r="F184" s="453"/>
      <c r="G184" s="453"/>
    </row>
    <row r="185" spans="1:7" s="343" customFormat="1">
      <c r="A185" s="453"/>
      <c r="B185" s="453"/>
      <c r="C185" s="453"/>
      <c r="D185" s="453"/>
      <c r="E185" s="453"/>
      <c r="F185" s="453"/>
      <c r="G185" s="453"/>
    </row>
    <row r="186" spans="1:7" s="343" customFormat="1">
      <c r="A186" s="453"/>
      <c r="B186" s="453"/>
      <c r="C186" s="453"/>
      <c r="D186" s="453"/>
      <c r="E186" s="453"/>
      <c r="F186" s="453"/>
      <c r="G186" s="453"/>
    </row>
    <row r="187" spans="1:7" s="343" customFormat="1">
      <c r="A187" s="453"/>
      <c r="B187" s="453"/>
      <c r="C187" s="453"/>
      <c r="D187" s="453"/>
      <c r="E187" s="453"/>
      <c r="F187" s="453"/>
      <c r="G187" s="453"/>
    </row>
    <row r="188" spans="1:7" s="343" customFormat="1">
      <c r="A188" s="453"/>
      <c r="B188" s="453"/>
      <c r="C188" s="453"/>
      <c r="D188" s="453"/>
      <c r="E188" s="453"/>
      <c r="F188" s="453"/>
      <c r="G188" s="453"/>
    </row>
    <row r="189" spans="1:7" s="343" customFormat="1">
      <c r="A189" s="453"/>
      <c r="B189" s="453"/>
      <c r="C189" s="453"/>
      <c r="D189" s="453"/>
      <c r="E189" s="453"/>
      <c r="F189" s="453"/>
      <c r="G189" s="453"/>
    </row>
    <row r="190" spans="1:7" s="343" customFormat="1">
      <c r="A190" s="453"/>
      <c r="B190" s="453"/>
      <c r="C190" s="453"/>
      <c r="D190" s="453"/>
      <c r="E190" s="453"/>
      <c r="F190" s="453"/>
      <c r="G190" s="453"/>
    </row>
    <row r="191" spans="1:7" s="343" customFormat="1">
      <c r="A191" s="453"/>
      <c r="B191" s="453"/>
      <c r="C191" s="453"/>
      <c r="D191" s="453"/>
      <c r="E191" s="453"/>
      <c r="F191" s="453"/>
      <c r="G191" s="453"/>
    </row>
    <row r="192" spans="1:7" s="343" customFormat="1">
      <c r="A192" s="453"/>
      <c r="B192" s="453"/>
      <c r="C192" s="453"/>
      <c r="D192" s="453"/>
      <c r="E192" s="453"/>
      <c r="F192" s="453"/>
      <c r="G192" s="453"/>
    </row>
    <row r="193" spans="1:7" s="343" customFormat="1">
      <c r="A193" s="453"/>
      <c r="B193" s="453"/>
      <c r="C193" s="453"/>
      <c r="D193" s="453"/>
      <c r="E193" s="453"/>
      <c r="F193" s="453"/>
      <c r="G193" s="453"/>
    </row>
    <row r="194" spans="1:7" s="343" customFormat="1">
      <c r="A194" s="453"/>
      <c r="B194" s="453"/>
      <c r="C194" s="453"/>
      <c r="D194" s="453"/>
      <c r="E194" s="453"/>
      <c r="F194" s="453"/>
      <c r="G194" s="453"/>
    </row>
    <row r="195" spans="1:7" s="343" customFormat="1">
      <c r="A195" s="453"/>
      <c r="B195" s="453"/>
      <c r="C195" s="453"/>
      <c r="D195" s="453"/>
      <c r="E195" s="453"/>
      <c r="F195" s="453"/>
      <c r="G195" s="453"/>
    </row>
    <row r="196" spans="1:7" s="343" customFormat="1">
      <c r="A196" s="453"/>
      <c r="B196" s="453"/>
      <c r="C196" s="453"/>
      <c r="D196" s="453"/>
      <c r="E196" s="453"/>
      <c r="F196" s="453"/>
      <c r="G196" s="453"/>
    </row>
    <row r="197" spans="1:7" s="343" customFormat="1">
      <c r="A197" s="453"/>
      <c r="B197" s="453"/>
      <c r="C197" s="453"/>
      <c r="D197" s="453"/>
      <c r="E197" s="453"/>
      <c r="F197" s="453"/>
      <c r="G197" s="453"/>
    </row>
    <row r="198" spans="1:7" s="343" customFormat="1">
      <c r="A198" s="453"/>
      <c r="B198" s="453"/>
      <c r="C198" s="453"/>
      <c r="D198" s="453"/>
      <c r="E198" s="453"/>
      <c r="F198" s="453"/>
      <c r="G198" s="453"/>
    </row>
    <row r="199" spans="1:7" s="343" customFormat="1">
      <c r="A199" s="453"/>
      <c r="B199" s="453"/>
      <c r="C199" s="453"/>
      <c r="D199" s="453"/>
      <c r="E199" s="453"/>
      <c r="F199" s="453"/>
      <c r="G199" s="453"/>
    </row>
    <row r="200" spans="1:7" s="343" customFormat="1">
      <c r="A200" s="453"/>
      <c r="B200" s="453"/>
      <c r="C200" s="453"/>
      <c r="D200" s="453"/>
      <c r="E200" s="453"/>
      <c r="F200" s="453"/>
      <c r="G200" s="453"/>
    </row>
    <row r="201" spans="1:7" s="343" customFormat="1">
      <c r="A201" s="453"/>
      <c r="B201" s="453"/>
      <c r="C201" s="453"/>
      <c r="D201" s="453"/>
      <c r="E201" s="453"/>
      <c r="F201" s="453"/>
      <c r="G201" s="453"/>
    </row>
    <row r="202" spans="1:7" s="343" customFormat="1">
      <c r="A202" s="453"/>
      <c r="B202" s="453"/>
      <c r="C202" s="453"/>
      <c r="D202" s="453"/>
      <c r="E202" s="453"/>
      <c r="F202" s="453"/>
      <c r="G202" s="453"/>
    </row>
    <row r="203" spans="1:7" s="343" customFormat="1">
      <c r="A203" s="453"/>
      <c r="B203" s="453"/>
      <c r="C203" s="453"/>
      <c r="D203" s="453"/>
      <c r="E203" s="453"/>
      <c r="F203" s="453"/>
      <c r="G203" s="453"/>
    </row>
    <row r="204" spans="1:7" s="343" customFormat="1">
      <c r="A204" s="453"/>
      <c r="B204" s="453"/>
      <c r="C204" s="453"/>
      <c r="D204" s="453"/>
      <c r="E204" s="453"/>
      <c r="F204" s="453"/>
      <c r="G204" s="453"/>
    </row>
    <row r="205" spans="1:7" s="343" customFormat="1">
      <c r="A205" s="453"/>
      <c r="B205" s="453"/>
      <c r="C205" s="453"/>
      <c r="D205" s="453"/>
      <c r="E205" s="453"/>
      <c r="F205" s="453"/>
      <c r="G205" s="453"/>
    </row>
    <row r="206" spans="1:7" s="343" customFormat="1">
      <c r="A206" s="453"/>
      <c r="B206" s="453"/>
      <c r="C206" s="453"/>
      <c r="D206" s="453"/>
      <c r="E206" s="453"/>
      <c r="F206" s="453"/>
      <c r="G206" s="453"/>
    </row>
    <row r="207" spans="1:7" s="343" customFormat="1">
      <c r="A207" s="453"/>
      <c r="B207" s="453"/>
      <c r="C207" s="453"/>
      <c r="D207" s="453"/>
      <c r="E207" s="453"/>
      <c r="F207" s="453"/>
      <c r="G207" s="453"/>
    </row>
    <row r="208" spans="1:7" s="343" customFormat="1">
      <c r="A208" s="453"/>
      <c r="B208" s="453"/>
      <c r="C208" s="453"/>
      <c r="D208" s="453"/>
      <c r="E208" s="453"/>
      <c r="F208" s="453"/>
      <c r="G208" s="453"/>
    </row>
    <row r="209" spans="1:7" s="343" customFormat="1">
      <c r="A209" s="453"/>
      <c r="B209" s="453"/>
      <c r="C209" s="453"/>
      <c r="D209" s="453"/>
      <c r="E209" s="453"/>
      <c r="F209" s="453"/>
      <c r="G209" s="453"/>
    </row>
    <row r="210" spans="1:7" s="343" customFormat="1">
      <c r="A210" s="453"/>
      <c r="B210" s="453"/>
      <c r="C210" s="453"/>
      <c r="D210" s="453"/>
      <c r="E210" s="453"/>
      <c r="F210" s="453"/>
      <c r="G210" s="453"/>
    </row>
    <row r="211" spans="1:7" s="343" customFormat="1">
      <c r="A211" s="453"/>
      <c r="B211" s="453"/>
      <c r="C211" s="453"/>
      <c r="D211" s="453"/>
      <c r="E211" s="453"/>
      <c r="F211" s="453"/>
      <c r="G211" s="453"/>
    </row>
    <row r="212" spans="1:7" s="343" customFormat="1">
      <c r="A212" s="453"/>
      <c r="B212" s="453"/>
      <c r="C212" s="453"/>
      <c r="D212" s="453"/>
      <c r="E212" s="453"/>
      <c r="F212" s="453"/>
      <c r="G212" s="453"/>
    </row>
    <row r="213" spans="1:7" s="343" customFormat="1">
      <c r="A213" s="453"/>
      <c r="B213" s="453"/>
      <c r="C213" s="453"/>
      <c r="D213" s="453"/>
      <c r="E213" s="453"/>
      <c r="F213" s="453"/>
      <c r="G213" s="453"/>
    </row>
    <row r="214" spans="1:7" s="343" customFormat="1">
      <c r="A214" s="453"/>
      <c r="B214" s="453"/>
      <c r="C214" s="453"/>
      <c r="D214" s="453"/>
      <c r="E214" s="453"/>
      <c r="F214" s="453"/>
      <c r="G214" s="453"/>
    </row>
    <row r="215" spans="1:7" s="343" customFormat="1">
      <c r="A215" s="453"/>
      <c r="B215" s="453"/>
      <c r="C215" s="453"/>
      <c r="D215" s="453"/>
      <c r="E215" s="453"/>
      <c r="F215" s="453"/>
      <c r="G215" s="453"/>
    </row>
    <row r="216" spans="1:7" s="343" customFormat="1">
      <c r="A216" s="453"/>
      <c r="B216" s="453"/>
      <c r="C216" s="453"/>
      <c r="D216" s="453"/>
      <c r="E216" s="453"/>
      <c r="F216" s="453"/>
      <c r="G216" s="453"/>
    </row>
    <row r="217" spans="1:7" s="343" customFormat="1">
      <c r="A217" s="453"/>
      <c r="B217" s="453"/>
      <c r="C217" s="453"/>
      <c r="D217" s="453"/>
      <c r="E217" s="453"/>
      <c r="F217" s="453"/>
      <c r="G217" s="453"/>
    </row>
    <row r="218" spans="1:7" s="343" customFormat="1">
      <c r="A218" s="453"/>
      <c r="B218" s="453"/>
      <c r="C218" s="453"/>
      <c r="D218" s="453"/>
      <c r="E218" s="453"/>
      <c r="F218" s="453"/>
      <c r="G218" s="453"/>
    </row>
    <row r="219" spans="1:7" s="343" customFormat="1">
      <c r="A219" s="453"/>
      <c r="B219" s="453"/>
      <c r="C219" s="453"/>
      <c r="D219" s="453"/>
      <c r="E219" s="453"/>
      <c r="F219" s="453"/>
      <c r="G219" s="453"/>
    </row>
    <row r="220" spans="1:7" s="343" customFormat="1">
      <c r="A220" s="453"/>
      <c r="B220" s="453"/>
      <c r="C220" s="453"/>
      <c r="D220" s="453"/>
      <c r="E220" s="453"/>
      <c r="F220" s="453"/>
      <c r="G220" s="453"/>
    </row>
    <row r="221" spans="1:7" s="343" customFormat="1">
      <c r="A221" s="453"/>
      <c r="B221" s="453"/>
      <c r="C221" s="453"/>
      <c r="D221" s="453"/>
      <c r="E221" s="453"/>
      <c r="F221" s="453"/>
      <c r="G221" s="453"/>
    </row>
    <row r="222" spans="1:7" s="343" customFormat="1">
      <c r="A222" s="453"/>
      <c r="B222" s="453"/>
      <c r="C222" s="453"/>
      <c r="D222" s="453"/>
      <c r="E222" s="453"/>
      <c r="F222" s="453"/>
      <c r="G222" s="453"/>
    </row>
    <row r="223" spans="1:7" s="343" customFormat="1">
      <c r="A223" s="453"/>
      <c r="B223" s="453"/>
      <c r="C223" s="453"/>
      <c r="D223" s="453"/>
      <c r="E223" s="453"/>
      <c r="F223" s="453"/>
      <c r="G223" s="453"/>
    </row>
    <row r="224" spans="1:7" s="343" customFormat="1">
      <c r="A224" s="453"/>
      <c r="B224" s="453"/>
      <c r="C224" s="453"/>
      <c r="D224" s="453"/>
      <c r="E224" s="453"/>
      <c r="F224" s="453"/>
      <c r="G224" s="453"/>
    </row>
    <row r="225" spans="1:7" s="343" customFormat="1">
      <c r="A225" s="453"/>
      <c r="B225" s="453"/>
      <c r="C225" s="453"/>
      <c r="D225" s="453"/>
      <c r="E225" s="453"/>
      <c r="F225" s="453"/>
      <c r="G225" s="453"/>
    </row>
    <row r="226" spans="1:7" s="343" customFormat="1">
      <c r="A226" s="453"/>
      <c r="B226" s="453"/>
      <c r="C226" s="453"/>
      <c r="D226" s="453"/>
      <c r="E226" s="453"/>
      <c r="F226" s="453"/>
      <c r="G226" s="453"/>
    </row>
    <row r="227" spans="1:7" s="343" customFormat="1">
      <c r="A227" s="453"/>
      <c r="B227" s="453"/>
      <c r="C227" s="453"/>
      <c r="D227" s="453"/>
      <c r="E227" s="453"/>
      <c r="F227" s="453"/>
      <c r="G227" s="453"/>
    </row>
    <row r="228" spans="1:7" s="343" customFormat="1">
      <c r="A228" s="453"/>
      <c r="B228" s="453"/>
      <c r="C228" s="453"/>
      <c r="D228" s="453"/>
      <c r="E228" s="453"/>
      <c r="F228" s="453"/>
      <c r="G228" s="453"/>
    </row>
    <row r="229" spans="1:7" s="343" customFormat="1">
      <c r="A229" s="453"/>
      <c r="B229" s="453"/>
      <c r="C229" s="453"/>
      <c r="D229" s="453"/>
      <c r="E229" s="453"/>
      <c r="F229" s="453"/>
      <c r="G229" s="453"/>
    </row>
    <row r="230" spans="1:7" s="343" customFormat="1">
      <c r="A230" s="453"/>
      <c r="B230" s="453"/>
      <c r="C230" s="453"/>
      <c r="D230" s="453"/>
      <c r="E230" s="453"/>
      <c r="F230" s="453"/>
      <c r="G230" s="453"/>
    </row>
    <row r="231" spans="1:7" s="343" customFormat="1">
      <c r="A231" s="453"/>
      <c r="B231" s="453"/>
      <c r="C231" s="453"/>
      <c r="D231" s="453"/>
      <c r="E231" s="453"/>
      <c r="F231" s="453"/>
      <c r="G231" s="453"/>
    </row>
    <row r="232" spans="1:7">
      <c r="A232" s="453"/>
      <c r="B232" s="453"/>
      <c r="C232" s="453"/>
      <c r="D232" s="453"/>
      <c r="E232" s="453"/>
      <c r="F232" s="453"/>
      <c r="G232" s="453"/>
    </row>
    <row r="233" spans="1:7">
      <c r="A233" s="453"/>
      <c r="B233" s="453"/>
      <c r="C233" s="453"/>
      <c r="D233" s="453"/>
      <c r="E233" s="453"/>
      <c r="F233" s="453"/>
      <c r="G233" s="453"/>
    </row>
    <row r="234" spans="1:7">
      <c r="A234" s="453"/>
      <c r="B234" s="453"/>
      <c r="C234" s="453"/>
      <c r="D234" s="453"/>
      <c r="E234" s="453"/>
      <c r="F234" s="453"/>
      <c r="G234" s="453"/>
    </row>
    <row r="235" spans="1:7">
      <c r="A235" s="453"/>
      <c r="B235" s="453"/>
      <c r="C235" s="453"/>
      <c r="D235" s="453"/>
      <c r="E235" s="453"/>
      <c r="F235" s="453"/>
      <c r="G235" s="453"/>
    </row>
    <row r="236" spans="1:7">
      <c r="A236" s="453"/>
      <c r="B236" s="453"/>
      <c r="C236" s="453"/>
      <c r="D236" s="453"/>
      <c r="E236" s="453"/>
      <c r="F236" s="453"/>
      <c r="G236" s="453"/>
    </row>
    <row r="237" spans="1:7">
      <c r="A237" s="453"/>
      <c r="B237" s="453"/>
      <c r="C237" s="453"/>
      <c r="D237" s="453"/>
      <c r="E237" s="453"/>
      <c r="F237" s="453"/>
      <c r="G237" s="453"/>
    </row>
    <row r="238" spans="1:7">
      <c r="A238" s="453"/>
      <c r="B238" s="453"/>
      <c r="C238" s="453"/>
      <c r="D238" s="453"/>
      <c r="E238" s="453"/>
      <c r="F238" s="453"/>
      <c r="G238" s="453"/>
    </row>
    <row r="239" spans="1:7">
      <c r="A239" s="453"/>
      <c r="B239" s="453"/>
      <c r="C239" s="453"/>
      <c r="D239" s="453"/>
      <c r="E239" s="453"/>
      <c r="F239" s="453"/>
      <c r="G239" s="453"/>
    </row>
    <row r="240" spans="1:7">
      <c r="A240" s="453"/>
      <c r="B240" s="453"/>
      <c r="C240" s="453"/>
      <c r="D240" s="453"/>
      <c r="E240" s="453"/>
      <c r="F240" s="453"/>
      <c r="G240" s="453"/>
    </row>
    <row r="241" spans="1:7">
      <c r="A241" s="453"/>
      <c r="B241" s="453"/>
      <c r="C241" s="453"/>
      <c r="D241" s="453"/>
      <c r="E241" s="453"/>
      <c r="F241" s="453"/>
      <c r="G241" s="453"/>
    </row>
    <row r="242" spans="1:7">
      <c r="A242" s="453"/>
      <c r="B242" s="453"/>
      <c r="C242" s="453"/>
      <c r="D242" s="453"/>
      <c r="E242" s="453"/>
      <c r="F242" s="453"/>
      <c r="G242" s="453"/>
    </row>
    <row r="243" spans="1:7">
      <c r="A243" s="453"/>
      <c r="B243" s="453"/>
      <c r="C243" s="453"/>
      <c r="D243" s="453"/>
      <c r="E243" s="453"/>
      <c r="F243" s="453"/>
      <c r="G243" s="453"/>
    </row>
    <row r="244" spans="1:7">
      <c r="A244" s="453"/>
      <c r="B244" s="453"/>
      <c r="C244" s="453"/>
      <c r="D244" s="453"/>
      <c r="E244" s="453"/>
      <c r="F244" s="453"/>
      <c r="G244" s="453"/>
    </row>
    <row r="245" spans="1:7">
      <c r="A245" s="453"/>
      <c r="B245" s="453"/>
      <c r="C245" s="453"/>
      <c r="D245" s="453"/>
      <c r="E245" s="453"/>
      <c r="F245" s="453"/>
      <c r="G245" s="453"/>
    </row>
    <row r="246" spans="1:7">
      <c r="A246" s="453"/>
      <c r="B246" s="453"/>
      <c r="C246" s="453"/>
      <c r="D246" s="453"/>
      <c r="E246" s="453"/>
      <c r="F246" s="453"/>
      <c r="G246" s="453"/>
    </row>
    <row r="247" spans="1:7">
      <c r="A247" s="453"/>
      <c r="B247" s="453"/>
      <c r="C247" s="453"/>
      <c r="D247" s="453"/>
      <c r="E247" s="453"/>
      <c r="F247" s="453"/>
      <c r="G247" s="453"/>
    </row>
    <row r="248" spans="1:7">
      <c r="A248" s="453"/>
      <c r="B248" s="453"/>
      <c r="C248" s="453"/>
      <c r="D248" s="453"/>
      <c r="E248" s="453"/>
      <c r="F248" s="453"/>
      <c r="G248" s="453"/>
    </row>
    <row r="249" spans="1:7">
      <c r="A249" s="453"/>
      <c r="B249" s="453"/>
      <c r="C249" s="453"/>
      <c r="D249" s="453"/>
      <c r="E249" s="453"/>
      <c r="F249" s="453"/>
      <c r="G249" s="453"/>
    </row>
    <row r="250" spans="1:7">
      <c r="A250" s="453"/>
      <c r="B250" s="453"/>
      <c r="C250" s="453"/>
      <c r="D250" s="453"/>
      <c r="E250" s="453"/>
      <c r="F250" s="453"/>
      <c r="G250" s="453"/>
    </row>
    <row r="251" spans="1:7">
      <c r="A251" s="453"/>
      <c r="B251" s="453"/>
      <c r="C251" s="453"/>
      <c r="D251" s="453"/>
      <c r="E251" s="453"/>
      <c r="F251" s="453"/>
      <c r="G251" s="453"/>
    </row>
    <row r="252" spans="1:7">
      <c r="A252" s="453"/>
      <c r="B252" s="453"/>
      <c r="C252" s="453"/>
      <c r="D252" s="453"/>
      <c r="E252" s="453"/>
      <c r="F252" s="453"/>
      <c r="G252" s="453"/>
    </row>
    <row r="253" spans="1:7">
      <c r="A253" s="453"/>
      <c r="B253" s="453"/>
      <c r="C253" s="453"/>
      <c r="D253" s="453"/>
      <c r="E253" s="453"/>
      <c r="F253" s="453"/>
      <c r="G253" s="453"/>
    </row>
    <row r="254" spans="1:7">
      <c r="A254" s="453"/>
      <c r="B254" s="453"/>
      <c r="C254" s="453"/>
      <c r="D254" s="453"/>
      <c r="E254" s="453"/>
      <c r="F254" s="453"/>
      <c r="G254" s="453"/>
    </row>
    <row r="255" spans="1:7">
      <c r="A255" s="453"/>
      <c r="B255" s="453"/>
      <c r="C255" s="453"/>
      <c r="D255" s="453"/>
      <c r="E255" s="453"/>
      <c r="F255" s="453"/>
      <c r="G255" s="453"/>
    </row>
    <row r="256" spans="1:7">
      <c r="A256" s="453"/>
      <c r="B256" s="453"/>
      <c r="C256" s="453"/>
      <c r="D256" s="453"/>
      <c r="E256" s="453"/>
      <c r="F256" s="453"/>
      <c r="G256" s="453"/>
    </row>
    <row r="257" spans="1:7">
      <c r="A257" s="453"/>
      <c r="B257" s="453"/>
      <c r="C257" s="453"/>
      <c r="D257" s="453"/>
      <c r="E257" s="453"/>
      <c r="F257" s="453"/>
      <c r="G257" s="453"/>
    </row>
    <row r="258" spans="1:7">
      <c r="A258" s="453"/>
      <c r="B258" s="453"/>
      <c r="C258" s="453"/>
      <c r="D258" s="453"/>
      <c r="E258" s="453"/>
      <c r="F258" s="453"/>
      <c r="G258" s="453"/>
    </row>
    <row r="259" spans="1:7">
      <c r="A259" s="453"/>
      <c r="B259" s="453"/>
      <c r="C259" s="453"/>
      <c r="D259" s="453"/>
      <c r="E259" s="453"/>
      <c r="F259" s="453"/>
      <c r="G259" s="453"/>
    </row>
    <row r="260" spans="1:7">
      <c r="A260" s="453"/>
      <c r="B260" s="453"/>
      <c r="C260" s="453"/>
      <c r="D260" s="453"/>
      <c r="E260" s="453"/>
      <c r="F260" s="453"/>
      <c r="G260" s="453"/>
    </row>
    <row r="261" spans="1:7">
      <c r="A261" s="453"/>
      <c r="B261" s="453"/>
      <c r="C261" s="453"/>
      <c r="D261" s="453"/>
      <c r="E261" s="453"/>
      <c r="F261" s="453"/>
      <c r="G261" s="453"/>
    </row>
    <row r="262" spans="1:7">
      <c r="A262" s="453"/>
      <c r="B262" s="453"/>
      <c r="C262" s="453"/>
      <c r="D262" s="453"/>
      <c r="E262" s="453"/>
      <c r="F262" s="453"/>
      <c r="G262" s="453"/>
    </row>
    <row r="263" spans="1:7">
      <c r="A263" s="453"/>
      <c r="B263" s="453"/>
      <c r="C263" s="453"/>
      <c r="D263" s="453"/>
      <c r="E263" s="453"/>
      <c r="F263" s="453"/>
      <c r="G263" s="453"/>
    </row>
    <row r="264" spans="1:7">
      <c r="A264" s="453"/>
      <c r="B264" s="453"/>
      <c r="C264" s="453"/>
      <c r="D264" s="453"/>
      <c r="E264" s="453"/>
      <c r="F264" s="453"/>
      <c r="G264" s="453"/>
    </row>
    <row r="265" spans="1:7">
      <c r="A265" s="453"/>
      <c r="B265" s="453"/>
      <c r="C265" s="453"/>
      <c r="D265" s="453"/>
      <c r="E265" s="453"/>
      <c r="F265" s="453"/>
      <c r="G265" s="453"/>
    </row>
    <row r="266" spans="1:7">
      <c r="A266" s="453"/>
      <c r="B266" s="453"/>
      <c r="C266" s="453"/>
      <c r="D266" s="453"/>
      <c r="E266" s="453"/>
      <c r="F266" s="453"/>
      <c r="G266" s="453"/>
    </row>
    <row r="267" spans="1:7">
      <c r="A267" s="453"/>
      <c r="B267" s="453"/>
      <c r="C267" s="453"/>
      <c r="D267" s="453"/>
      <c r="E267" s="453"/>
      <c r="F267" s="453"/>
      <c r="G267" s="453"/>
    </row>
    <row r="268" spans="1:7">
      <c r="A268" s="453"/>
      <c r="B268" s="453"/>
      <c r="C268" s="453"/>
      <c r="D268" s="453"/>
      <c r="E268" s="453"/>
      <c r="F268" s="453"/>
      <c r="G268" s="453"/>
    </row>
    <row r="269" spans="1:7">
      <c r="A269" s="453"/>
      <c r="B269" s="453"/>
      <c r="C269" s="453"/>
      <c r="D269" s="453"/>
      <c r="E269" s="453"/>
      <c r="F269" s="453"/>
      <c r="G269" s="453"/>
    </row>
    <row r="270" spans="1:7">
      <c r="A270" s="453"/>
      <c r="B270" s="453"/>
      <c r="C270" s="453"/>
      <c r="D270" s="453"/>
      <c r="E270" s="453"/>
      <c r="F270" s="453"/>
      <c r="G270" s="453"/>
    </row>
    <row r="271" spans="1:7">
      <c r="A271" s="453"/>
      <c r="B271" s="453"/>
      <c r="C271" s="453"/>
      <c r="D271" s="453"/>
      <c r="E271" s="453"/>
      <c r="F271" s="453"/>
      <c r="G271" s="453"/>
    </row>
    <row r="272" spans="1:7">
      <c r="A272" s="453"/>
      <c r="B272" s="453"/>
      <c r="C272" s="453"/>
      <c r="D272" s="453"/>
      <c r="E272" s="453"/>
      <c r="F272" s="453"/>
      <c r="G272" s="453"/>
    </row>
    <row r="273" spans="1:7">
      <c r="A273" s="453"/>
      <c r="B273" s="453"/>
      <c r="C273" s="453"/>
      <c r="D273" s="453"/>
      <c r="E273" s="453"/>
      <c r="F273" s="453"/>
      <c r="G273" s="453"/>
    </row>
    <row r="274" spans="1:7">
      <c r="A274" s="453"/>
      <c r="B274" s="453"/>
      <c r="C274" s="453"/>
      <c r="D274" s="453"/>
      <c r="E274" s="453"/>
      <c r="F274" s="453"/>
      <c r="G274" s="453"/>
    </row>
    <row r="275" spans="1:7">
      <c r="A275" s="453"/>
      <c r="B275" s="453"/>
      <c r="C275" s="453"/>
      <c r="D275" s="453"/>
      <c r="E275" s="453"/>
      <c r="F275" s="453"/>
      <c r="G275" s="453"/>
    </row>
    <row r="276" spans="1:7">
      <c r="A276" s="453"/>
      <c r="B276" s="453"/>
      <c r="C276" s="453"/>
      <c r="D276" s="453"/>
      <c r="E276" s="453"/>
      <c r="F276" s="453"/>
      <c r="G276" s="453"/>
    </row>
    <row r="277" spans="1:7">
      <c r="A277" s="453"/>
      <c r="B277" s="453"/>
      <c r="C277" s="453"/>
      <c r="D277" s="453"/>
      <c r="E277" s="453"/>
      <c r="F277" s="453"/>
      <c r="G277" s="453"/>
    </row>
    <row r="278" spans="1:7">
      <c r="A278" s="453"/>
      <c r="B278" s="453"/>
      <c r="C278" s="453"/>
      <c r="D278" s="453"/>
      <c r="E278" s="453"/>
      <c r="F278" s="453"/>
      <c r="G278" s="453"/>
    </row>
    <row r="279" spans="1:7">
      <c r="A279" s="453"/>
      <c r="B279" s="453"/>
      <c r="C279" s="453"/>
      <c r="D279" s="453"/>
      <c r="E279" s="453"/>
      <c r="F279" s="453"/>
      <c r="G279" s="453"/>
    </row>
    <row r="280" spans="1:7">
      <c r="A280" s="453"/>
      <c r="B280" s="453"/>
      <c r="C280" s="453"/>
      <c r="D280" s="453"/>
      <c r="E280" s="453"/>
      <c r="F280" s="453"/>
      <c r="G280" s="453"/>
    </row>
    <row r="281" spans="1:7">
      <c r="A281" s="453"/>
      <c r="B281" s="453"/>
      <c r="C281" s="453"/>
      <c r="D281" s="453"/>
      <c r="E281" s="453"/>
      <c r="F281" s="453"/>
      <c r="G281" s="453"/>
    </row>
    <row r="282" spans="1:7">
      <c r="A282" s="453"/>
      <c r="B282" s="453"/>
      <c r="C282" s="453"/>
      <c r="D282" s="453"/>
      <c r="E282" s="453"/>
      <c r="F282" s="453"/>
      <c r="G282" s="453"/>
    </row>
    <row r="283" spans="1:7">
      <c r="A283" s="453"/>
      <c r="B283" s="453"/>
      <c r="C283" s="453"/>
      <c r="D283" s="453"/>
      <c r="E283" s="453"/>
      <c r="F283" s="453"/>
      <c r="G283" s="453"/>
    </row>
    <row r="284" spans="1:7">
      <c r="A284" s="453"/>
      <c r="B284" s="453"/>
      <c r="C284" s="453"/>
      <c r="D284" s="453"/>
      <c r="E284" s="453"/>
      <c r="F284" s="453"/>
      <c r="G284" s="453"/>
    </row>
    <row r="285" spans="1:7">
      <c r="A285" s="453"/>
      <c r="B285" s="453"/>
      <c r="C285" s="453"/>
      <c r="D285" s="453"/>
      <c r="E285" s="453"/>
      <c r="F285" s="453"/>
      <c r="G285" s="453"/>
    </row>
    <row r="286" spans="1:7">
      <c r="A286" s="453"/>
      <c r="B286" s="453"/>
      <c r="C286" s="453"/>
      <c r="D286" s="453"/>
      <c r="E286" s="453"/>
      <c r="F286" s="453"/>
      <c r="G286" s="453"/>
    </row>
    <row r="287" spans="1:7">
      <c r="A287" s="453"/>
      <c r="B287" s="453"/>
      <c r="C287" s="453"/>
      <c r="D287" s="453"/>
      <c r="E287" s="453"/>
      <c r="F287" s="453"/>
      <c r="G287" s="453"/>
    </row>
    <row r="288" spans="1:7">
      <c r="A288" s="453"/>
      <c r="B288" s="453"/>
      <c r="C288" s="453"/>
      <c r="D288" s="453"/>
      <c r="E288" s="453"/>
      <c r="F288" s="453"/>
      <c r="G288" s="453"/>
    </row>
    <row r="289" spans="1:7">
      <c r="A289" s="453"/>
      <c r="B289" s="453"/>
      <c r="C289" s="453"/>
      <c r="D289" s="453"/>
      <c r="E289" s="453"/>
      <c r="F289" s="453"/>
      <c r="G289" s="453"/>
    </row>
    <row r="290" spans="1:7">
      <c r="A290" s="453"/>
      <c r="B290" s="453"/>
      <c r="C290" s="453"/>
      <c r="D290" s="453"/>
      <c r="E290" s="453"/>
      <c r="F290" s="453"/>
      <c r="G290" s="453"/>
    </row>
    <row r="291" spans="1:7">
      <c r="A291" s="453"/>
      <c r="B291" s="453"/>
      <c r="C291" s="453"/>
      <c r="D291" s="453"/>
      <c r="E291" s="453"/>
      <c r="F291" s="453"/>
      <c r="G291" s="453"/>
    </row>
    <row r="292" spans="1:7">
      <c r="A292" s="453"/>
      <c r="B292" s="453"/>
      <c r="C292" s="453"/>
      <c r="D292" s="453"/>
      <c r="E292" s="453"/>
      <c r="F292" s="453"/>
      <c r="G292" s="453"/>
    </row>
    <row r="293" spans="1:7">
      <c r="A293" s="453"/>
      <c r="B293" s="453"/>
      <c r="C293" s="453"/>
      <c r="D293" s="453"/>
      <c r="E293" s="453"/>
      <c r="F293" s="453"/>
      <c r="G293" s="453"/>
    </row>
    <row r="294" spans="1:7">
      <c r="A294" s="453"/>
      <c r="B294" s="453"/>
      <c r="C294" s="453"/>
      <c r="D294" s="453"/>
      <c r="E294" s="453"/>
      <c r="F294" s="453"/>
      <c r="G294" s="453"/>
    </row>
    <row r="295" spans="1:7">
      <c r="A295" s="453"/>
      <c r="B295" s="453"/>
      <c r="C295" s="453"/>
      <c r="D295" s="453"/>
      <c r="E295" s="453"/>
      <c r="F295" s="453"/>
      <c r="G295" s="453"/>
    </row>
    <row r="296" spans="1:7">
      <c r="A296" s="453"/>
      <c r="B296" s="453"/>
      <c r="C296" s="453"/>
      <c r="D296" s="453"/>
      <c r="E296" s="453"/>
      <c r="F296" s="453"/>
      <c r="G296" s="453"/>
    </row>
    <row r="297" spans="1:7">
      <c r="A297" s="453"/>
      <c r="B297" s="453"/>
      <c r="C297" s="453"/>
      <c r="D297" s="453"/>
      <c r="E297" s="453"/>
      <c r="F297" s="453"/>
      <c r="G297" s="453"/>
    </row>
    <row r="298" spans="1:7">
      <c r="A298" s="453"/>
      <c r="B298" s="453"/>
      <c r="C298" s="453"/>
      <c r="D298" s="453"/>
      <c r="E298" s="453"/>
      <c r="F298" s="453"/>
      <c r="G298" s="453"/>
    </row>
    <row r="299" spans="1:7">
      <c r="A299" s="453"/>
      <c r="B299" s="453"/>
      <c r="C299" s="453"/>
      <c r="D299" s="453"/>
      <c r="E299" s="453"/>
      <c r="F299" s="453"/>
      <c r="G299" s="453"/>
    </row>
    <row r="300" spans="1:7">
      <c r="A300" s="453"/>
      <c r="B300" s="453"/>
      <c r="C300" s="453"/>
      <c r="D300" s="453"/>
      <c r="E300" s="453"/>
      <c r="F300" s="453"/>
      <c r="G300" s="453"/>
    </row>
    <row r="301" spans="1:7">
      <c r="A301" s="453"/>
      <c r="B301" s="453"/>
      <c r="C301" s="453"/>
      <c r="D301" s="453"/>
      <c r="E301" s="453"/>
      <c r="F301" s="453"/>
      <c r="G301" s="453"/>
    </row>
    <row r="302" spans="1:7">
      <c r="A302" s="453"/>
      <c r="B302" s="453"/>
      <c r="C302" s="453"/>
      <c r="D302" s="453"/>
      <c r="E302" s="453"/>
      <c r="F302" s="453"/>
      <c r="G302" s="453"/>
    </row>
    <row r="303" spans="1:7">
      <c r="A303" s="453"/>
      <c r="B303" s="453"/>
      <c r="C303" s="453"/>
      <c r="D303" s="453"/>
      <c r="E303" s="453"/>
      <c r="F303" s="453"/>
      <c r="G303" s="453"/>
    </row>
    <row r="304" spans="1:7">
      <c r="A304" s="453"/>
      <c r="B304" s="453"/>
      <c r="C304" s="453"/>
      <c r="D304" s="453"/>
      <c r="E304" s="453"/>
      <c r="F304" s="453"/>
      <c r="G304" s="453"/>
    </row>
    <row r="305" spans="1:7">
      <c r="A305" s="453"/>
      <c r="B305" s="453"/>
      <c r="C305" s="453"/>
      <c r="D305" s="453"/>
      <c r="E305" s="453"/>
      <c r="F305" s="453"/>
      <c r="G305" s="453"/>
    </row>
    <row r="306" spans="1:7">
      <c r="A306" s="453"/>
      <c r="B306" s="453"/>
      <c r="C306" s="453"/>
      <c r="D306" s="453"/>
      <c r="E306" s="453"/>
      <c r="F306" s="453"/>
      <c r="G306" s="453"/>
    </row>
    <row r="307" spans="1:7">
      <c r="A307" s="453"/>
      <c r="B307" s="453"/>
      <c r="C307" s="453"/>
      <c r="D307" s="453"/>
      <c r="E307" s="453"/>
      <c r="F307" s="453"/>
      <c r="G307" s="453"/>
    </row>
    <row r="308" spans="1:7">
      <c r="A308" s="453"/>
      <c r="B308" s="453"/>
      <c r="C308" s="453"/>
      <c r="D308" s="453"/>
      <c r="E308" s="453"/>
      <c r="F308" s="453"/>
      <c r="G308" s="453"/>
    </row>
    <row r="309" spans="1:7">
      <c r="A309" s="453"/>
      <c r="B309" s="453"/>
      <c r="C309" s="453"/>
      <c r="D309" s="453"/>
      <c r="E309" s="453"/>
      <c r="F309" s="453"/>
      <c r="G309" s="453"/>
    </row>
  </sheetData>
  <pageMargins left="0.74803149606299213" right="0.74803149606299213" top="0.98425196850393704" bottom="0.98425196850393704" header="0.51181102362204722" footer="0.51181102362204722"/>
  <pageSetup paperSize="9" scale="53" orientation="portrait" horizontalDpi="1200" verticalDpi="1200" r:id="rId1"/>
  <headerFooter alignWithMargins="0"/>
  <rowBreaks count="2" manualBreakCount="2">
    <brk id="60" max="8" man="1"/>
    <brk id="160" max="16383" man="1"/>
  </rowBreaks>
  <ignoredErrors>
    <ignoredError sqref="B31:I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Eredménykim.</vt:lpstr>
      <vt:lpstr>Mérleg</vt:lpstr>
      <vt:lpstr>CF_hun</vt:lpstr>
      <vt:lpstr>Szegmensek</vt:lpstr>
      <vt:lpstr>KPI-k</vt:lpstr>
      <vt:lpstr>CF_hun!Nyomtatási_terület</vt:lpstr>
      <vt:lpstr>Eredménykim.!Nyomtatási_terület</vt:lpstr>
      <vt:lpstr>'KPI-k'!Nyomtatási_terület</vt:lpstr>
      <vt:lpstr>Mérleg!Nyomtatási_terület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László Linda</cp:lastModifiedBy>
  <dcterms:created xsi:type="dcterms:W3CDTF">2011-11-09T16:57:31Z</dcterms:created>
  <dcterms:modified xsi:type="dcterms:W3CDTF">2012-02-22T16:43:33Z</dcterms:modified>
</cp:coreProperties>
</file>