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negyedeves jelentesek\Negyedéves statisztika\2020\2020 Q4\"/>
    </mc:Choice>
  </mc:AlternateContent>
  <xr:revisionPtr revIDLastSave="0" documentId="13_ncr:1_{84201798-0550-4775-98B1-258DEA273D84}" xr6:coauthVersionLast="44" xr6:coauthVersionMax="44" xr10:uidLastSave="{00000000-0000-0000-0000-000000000000}"/>
  <bookViews>
    <workbookView xWindow="-110" yWindow="-110" windowWidth="19420" windowHeight="10420" tabRatio="876" xr2:uid="{00000000-000D-0000-FFFF-FFFF00000000}"/>
  </bookViews>
  <sheets>
    <sheet name="Eredmény" sheetId="23" r:id="rId1"/>
    <sheet name="Mérleg" sheetId="7" r:id="rId2"/>
    <sheet name="CF_hun" sheetId="8" r:id="rId3"/>
    <sheet name="Szegmensek" sheetId="18" r:id="rId4"/>
    <sheet name="negyedéves KPI-k" sheetId="27" r:id="rId5"/>
    <sheet name="kumulált KPI-k" sheetId="29" r:id="rId6"/>
  </sheets>
  <definedNames>
    <definedName name="_xlnm.Print_Titles" localSheetId="2">CF_hun!$A:$C,CF_hun!$1:$3</definedName>
    <definedName name="_xlnm.Print_Titles" localSheetId="1">Mérleg!$A:$C,Mérleg!$1:$3</definedName>
    <definedName name="_xlnm.Print_Area" localSheetId="2">CF_hun!$A$1:$K$47</definedName>
    <definedName name="_xlnm.Print_Area" localSheetId="0">Eredmény!$A$1:$K$81</definedName>
    <definedName name="_xlnm.Print_Area" localSheetId="5">'kumulált KPI-k'!$A$1:$G$77</definedName>
    <definedName name="_xlnm.Print_Area" localSheetId="1">Mérleg!$A$1:$K$80</definedName>
    <definedName name="_xlnm.Print_Area" localSheetId="4">'negyedéves KPI-k'!$A$1:$I$79</definedName>
    <definedName name="_xlnm.Print_Area" localSheetId="3">Szegmensek!$A$1:$K$65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9" i="23" l="1"/>
  <c r="B13" i="27" l="1"/>
  <c r="C13" i="27"/>
  <c r="D13" i="27"/>
  <c r="E13" i="27"/>
  <c r="F13" i="27"/>
  <c r="F11" i="27" s="1"/>
  <c r="G13" i="27"/>
  <c r="J77" i="7" l="1"/>
  <c r="D77" i="7"/>
  <c r="K75" i="7"/>
  <c r="K77" i="7" s="1"/>
  <c r="J75" i="7"/>
  <c r="I75" i="7"/>
  <c r="I77" i="7" s="1"/>
  <c r="H75" i="7"/>
  <c r="H77" i="7" s="1"/>
  <c r="G75" i="7"/>
  <c r="G77" i="7" s="1"/>
  <c r="D75" i="7"/>
  <c r="K63" i="7"/>
  <c r="J63" i="7"/>
  <c r="I63" i="7"/>
  <c r="H63" i="7"/>
  <c r="G63" i="7"/>
  <c r="D63" i="7"/>
  <c r="K50" i="7"/>
  <c r="K65" i="7" s="1"/>
  <c r="K79" i="7" s="1"/>
  <c r="J50" i="7"/>
  <c r="J65" i="7" s="1"/>
  <c r="J79" i="7" s="1"/>
  <c r="I50" i="7"/>
  <c r="I65" i="7" s="1"/>
  <c r="I79" i="7" s="1"/>
  <c r="H50" i="7"/>
  <c r="H65" i="7" s="1"/>
  <c r="H79" i="7" s="1"/>
  <c r="G50" i="7"/>
  <c r="G65" i="7" s="1"/>
  <c r="G79" i="7" s="1"/>
  <c r="D50" i="7"/>
  <c r="D65" i="7" s="1"/>
  <c r="D79" i="7" s="1"/>
  <c r="K33" i="7"/>
  <c r="J33" i="7"/>
  <c r="I33" i="7"/>
  <c r="H33" i="7"/>
  <c r="G33" i="7"/>
  <c r="D33" i="7"/>
  <c r="K18" i="7"/>
  <c r="K35" i="7" s="1"/>
  <c r="J18" i="7"/>
  <c r="J35" i="7" s="1"/>
  <c r="I18" i="7"/>
  <c r="I35" i="7" s="1"/>
  <c r="H18" i="7"/>
  <c r="H35" i="7" s="1"/>
  <c r="G18" i="7"/>
  <c r="G35" i="7" s="1"/>
  <c r="D18" i="7"/>
  <c r="D35" i="7" s="1"/>
  <c r="I47" i="29" l="1"/>
  <c r="I38" i="29"/>
  <c r="I13" i="29"/>
  <c r="I47" i="27" l="1"/>
  <c r="I38" i="27"/>
  <c r="I13" i="27"/>
  <c r="K58" i="18" l="1"/>
  <c r="K56" i="18"/>
  <c r="K52" i="18"/>
  <c r="K48" i="18"/>
  <c r="K41" i="18"/>
  <c r="K29" i="18"/>
  <c r="G26" i="18"/>
  <c r="K26" i="18"/>
  <c r="K22" i="18"/>
  <c r="K18" i="18"/>
  <c r="K11" i="18"/>
  <c r="K44" i="8" l="1"/>
  <c r="K40" i="8"/>
  <c r="K31" i="8"/>
  <c r="K16" i="8"/>
  <c r="K19" i="8" s="1"/>
  <c r="K66" i="23" l="1"/>
  <c r="K59" i="23"/>
  <c r="K61" i="23" s="1"/>
  <c r="K35" i="23"/>
  <c r="K41" i="23" s="1"/>
  <c r="K24" i="23"/>
  <c r="K14" i="23"/>
  <c r="K28" i="23" l="1"/>
  <c r="K45" i="23" s="1"/>
  <c r="K51" i="23" s="1"/>
  <c r="K68" i="23" l="1"/>
  <c r="K69" i="23" s="1"/>
  <c r="H47" i="29" l="1"/>
  <c r="H38" i="29"/>
  <c r="H13" i="29"/>
  <c r="H47" i="27"/>
  <c r="H38" i="27"/>
  <c r="H13" i="27"/>
  <c r="J57" i="18" l="1"/>
  <c r="J48" i="18"/>
  <c r="J47" i="18"/>
  <c r="J38" i="18"/>
  <c r="J41" i="18" s="1"/>
  <c r="J52" i="18" s="1"/>
  <c r="J56" i="18" s="1"/>
  <c r="J58" i="18" s="1"/>
  <c r="J37" i="18"/>
  <c r="J18" i="18"/>
  <c r="J17" i="18"/>
  <c r="J8" i="18"/>
  <c r="J7" i="18"/>
  <c r="J11" i="18" s="1"/>
  <c r="J22" i="18" s="1"/>
  <c r="J26" i="18" s="1"/>
  <c r="J29" i="18" s="1"/>
  <c r="J44" i="8"/>
  <c r="J40" i="8"/>
  <c r="J31" i="8"/>
  <c r="J16" i="8"/>
  <c r="J19" i="8" s="1"/>
  <c r="G13" i="29" l="1"/>
  <c r="F13" i="29"/>
  <c r="E13" i="29"/>
  <c r="D13" i="29"/>
  <c r="C13" i="29"/>
  <c r="B13" i="29"/>
  <c r="F11" i="29"/>
  <c r="I57" i="18" l="1"/>
  <c r="I47" i="18"/>
  <c r="I48" i="18" s="1"/>
  <c r="I38" i="18"/>
  <c r="I37" i="18"/>
  <c r="I41" i="18" s="1"/>
  <c r="I52" i="18" s="1"/>
  <c r="I56" i="18" s="1"/>
  <c r="I58" i="18" s="1"/>
  <c r="I28" i="18"/>
  <c r="I18" i="18"/>
  <c r="I17" i="18"/>
  <c r="I11" i="18"/>
  <c r="I22" i="18" s="1"/>
  <c r="I26" i="18" s="1"/>
  <c r="I29" i="18" s="1"/>
  <c r="I8" i="18"/>
  <c r="I7" i="18"/>
  <c r="I44" i="8"/>
  <c r="I40" i="8"/>
  <c r="I31" i="8"/>
  <c r="I16" i="8"/>
  <c r="I19" i="8" s="1"/>
  <c r="I79" i="23"/>
  <c r="I66" i="23"/>
  <c r="I59" i="23"/>
  <c r="I61" i="23" s="1"/>
  <c r="I35" i="23"/>
  <c r="I41" i="23" s="1"/>
  <c r="I24" i="23"/>
  <c r="I14" i="23"/>
  <c r="I28" i="23" l="1"/>
  <c r="I68" i="23" s="1"/>
  <c r="I69" i="23" s="1"/>
  <c r="I45" i="23" l="1"/>
  <c r="I51" i="23" s="1"/>
  <c r="H57" i="18" l="1"/>
  <c r="H48" i="18"/>
  <c r="H47" i="18"/>
  <c r="H38" i="18"/>
  <c r="H37" i="18"/>
  <c r="H41" i="18" s="1"/>
  <c r="H28" i="18"/>
  <c r="H17" i="18"/>
  <c r="H18" i="18" s="1"/>
  <c r="H8" i="18"/>
  <c r="H11" i="18" s="1"/>
  <c r="H44" i="8"/>
  <c r="H40" i="8"/>
  <c r="H31" i="8"/>
  <c r="H19" i="8"/>
  <c r="H79" i="23"/>
  <c r="H66" i="23"/>
  <c r="H59" i="23"/>
  <c r="H35" i="23"/>
  <c r="H41" i="23" s="1"/>
  <c r="H24" i="23"/>
  <c r="H14" i="23"/>
  <c r="H28" i="23" l="1"/>
  <c r="H45" i="23" s="1"/>
  <c r="H51" i="23" s="1"/>
  <c r="H55" i="23" s="1"/>
  <c r="H61" i="23" s="1"/>
  <c r="H52" i="18"/>
  <c r="H56" i="18" s="1"/>
  <c r="H58" i="18" s="1"/>
  <c r="H22" i="18"/>
  <c r="H26" i="18" s="1"/>
  <c r="H29" i="18" s="1"/>
  <c r="H68" i="23" l="1"/>
  <c r="H69" i="23" s="1"/>
  <c r="G40" i="8" l="1"/>
  <c r="G48" i="18" l="1"/>
  <c r="G41" i="18"/>
  <c r="G18" i="18"/>
  <c r="G11" i="18"/>
  <c r="G22" i="18" s="1"/>
  <c r="G29" i="18" s="1"/>
  <c r="G52" i="18" l="1"/>
  <c r="G56" i="18" s="1"/>
  <c r="G58" i="18" s="1"/>
  <c r="G79" i="23"/>
  <c r="G66" i="23"/>
  <c r="G59" i="23"/>
  <c r="E41" i="23"/>
  <c r="G35" i="23"/>
  <c r="G41" i="23" s="1"/>
  <c r="G24" i="23"/>
  <c r="G14" i="23"/>
  <c r="G28" i="23" l="1"/>
  <c r="G68" i="23" s="1"/>
  <c r="G69" i="23" s="1"/>
  <c r="G31" i="8"/>
  <c r="G16" i="8"/>
  <c r="G19" i="8" s="1"/>
  <c r="G45" i="23" l="1"/>
  <c r="G51" i="23" s="1"/>
  <c r="G55" i="23" s="1"/>
  <c r="G61" i="23" s="1"/>
  <c r="F24" i="23" l="1"/>
  <c r="F14" i="23"/>
  <c r="E29" i="18" l="1"/>
  <c r="E58" i="18"/>
  <c r="E40" i="8" l="1"/>
  <c r="E31" i="8"/>
  <c r="E19" i="8"/>
  <c r="E41" i="18" l="1"/>
  <c r="E18" i="18"/>
  <c r="E11" i="18"/>
  <c r="E24" i="23" l="1"/>
  <c r="E14" i="23"/>
  <c r="E28" i="23" l="1"/>
  <c r="E45" i="23" s="1"/>
  <c r="D40" i="8" l="1"/>
  <c r="D31" i="8"/>
  <c r="D19" i="8"/>
  <c r="D79" i="23"/>
  <c r="D59" i="23"/>
  <c r="D48" i="18" l="1"/>
  <c r="D41" i="18"/>
  <c r="D52" i="18" s="1"/>
  <c r="D56" i="18" s="1"/>
  <c r="D58" i="18" s="1"/>
  <c r="D18" i="18"/>
  <c r="D11" i="18"/>
  <c r="D22" i="18" l="1"/>
  <c r="D26" i="18" s="1"/>
  <c r="D29" i="18" s="1"/>
  <c r="D66" i="23"/>
  <c r="D35" i="23"/>
  <c r="D41" i="23" s="1"/>
  <c r="D24" i="23"/>
  <c r="D14" i="23"/>
  <c r="D28" i="23" l="1"/>
  <c r="D68" i="23" s="1"/>
  <c r="D69" i="23" s="1"/>
  <c r="D45" i="23" l="1"/>
  <c r="D51" i="23" s="1"/>
  <c r="D55" i="23" s="1"/>
  <c r="D61" i="23" s="1"/>
</calcChain>
</file>

<file path=xl/sharedStrings.xml><?xml version="1.0" encoding="utf-8"?>
<sst xmlns="http://schemas.openxmlformats.org/spreadsheetml/2006/main" count="402" uniqueCount="226">
  <si>
    <t>MAGYAR TELEKOM</t>
  </si>
  <si>
    <t>EBITDA</t>
  </si>
  <si>
    <t xml:space="preserve">MAGYAR TELEKOM </t>
  </si>
  <si>
    <t>márc. 31.</t>
  </si>
  <si>
    <t>szept. 30.</t>
  </si>
  <si>
    <t>(millió forintban)</t>
  </si>
  <si>
    <t>Bevételek</t>
  </si>
  <si>
    <t>Adatbevételek</t>
  </si>
  <si>
    <t>Egyéb vezetékes bevételek</t>
  </si>
  <si>
    <t>Egyéb mobil bevételek</t>
  </si>
  <si>
    <t>Rendszerintegráció/Információtechnológiai bevételek</t>
  </si>
  <si>
    <t>Összes bevétel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</si>
  <si>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</si>
  <si>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</si>
  <si>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</si>
  <si>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</si>
  <si>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</si>
  <si>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</si>
  <si>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</si>
  <si>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</si>
  <si>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</si>
  <si>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</si>
  <si>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</si>
  <si>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</si>
  <si>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Nem irányító részesedésekre jutó eredmény</t>
  </si>
  <si>
    <t>Konszolidált IFRS mérlegek</t>
  </si>
  <si>
    <t>jún. 30.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</si>
  <si>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</si>
  <si>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</si>
  <si>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</si>
  <si>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</si>
  <si>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</si>
  <si>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</si>
  <si>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</si>
  <si>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</si>
  <si>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</si>
  <si>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</si>
  <si>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</si>
  <si>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</si>
  <si>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</si>
  <si>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</si>
  <si>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</si>
  <si>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</si>
  <si>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</si>
  <si>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</si>
  <si>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</si>
  <si>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</si>
  <si>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</si>
  <si>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</si>
  <si>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</si>
  <si>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</si>
  <si>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</si>
  <si>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</si>
  <si>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</si>
  <si>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</si>
  <si>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</si>
  <si>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</si>
  <si>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</si>
  <si>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</si>
  <si>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</si>
  <si>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</si>
  <si>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</si>
  <si>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</si>
  <si>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Saját tőke összesen</t>
  </si>
  <si>
    <t>Nem irányító részesedések</t>
  </si>
  <si>
    <t>Tőke összesen</t>
  </si>
  <si>
    <t>Források összesen</t>
  </si>
  <si>
    <t>Konszolidált Cash-Flow Kimutatások - IFRS, kumulált</t>
  </si>
  <si>
    <t>Üzleti tevékenységből származó cash-flow</t>
  </si>
  <si>
    <t>Fizetett nyereségadó</t>
  </si>
  <si>
    <t>Fizetett kamat és egyéb pénzügyi díjak (kapott osztalékkal)</t>
  </si>
  <si>
    <t>Kapott kamat</t>
  </si>
  <si>
    <t>Befektetési tevékenységből származó cash-flow</t>
  </si>
  <si>
    <t>Beruházás tárgyi eszközökbe és immateriális javakba</t>
  </si>
  <si>
    <t>Felvásárolt leányvállalatok pénzeszközei</t>
  </si>
  <si>
    <t>Pénzügyi tevékenységből származó cash-flow</t>
  </si>
  <si>
    <t>Részvényeseknek és nem irányító részvénytulajdonosoknak fizetett osztalék</t>
  </si>
  <si>
    <t>Pénzeszközök változása</t>
  </si>
  <si>
    <t>Pénzeszközök az időszak elején</t>
  </si>
  <si>
    <t>Pénzeszközök az időszak végén</t>
  </si>
  <si>
    <t xml:space="preserve">Szegmensek </t>
  </si>
  <si>
    <t>TV bevételek</t>
  </si>
  <si>
    <t>Mobil bevételek összesen</t>
  </si>
  <si>
    <t>Bevételek összesen</t>
  </si>
  <si>
    <t>Tárgyi eszközök és immateriális javak beszerzése</t>
  </si>
  <si>
    <t>Vezetékes bevételek összesen</t>
  </si>
  <si>
    <t>SI/IT bevételek</t>
  </si>
  <si>
    <t>A működési statisztikák összefoglalója</t>
  </si>
  <si>
    <t>Vezetékes szolgáltatások</t>
  </si>
  <si>
    <t>Hangszolgáltatások</t>
  </si>
  <si>
    <t>Adat termékek</t>
  </si>
  <si>
    <t>Összes kiskereskedelmi szélessávú előfizető</t>
  </si>
  <si>
    <t>TV szolgáltatások</t>
  </si>
  <si>
    <t>Összes TV előfizető</t>
  </si>
  <si>
    <t>Mobil szolgáltatások</t>
  </si>
  <si>
    <t>Teljes lemorzsolódás</t>
  </si>
  <si>
    <t>Vezetékes vonalsűrűség</t>
  </si>
  <si>
    <t>Adat és TV szolgáltatások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</si>
  <si>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</si>
  <si>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</si>
  <si>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</si>
  <si>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</si>
  <si>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</si>
  <si>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</si>
  <si>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 xml:space="preserve">Hangszolgáltatások </t>
  </si>
  <si>
    <t>Nagykereskedelmi DSL csatlakozások száma</t>
  </si>
  <si>
    <t>I. negyedév</t>
  </si>
  <si>
    <t>II. negyedév</t>
  </si>
  <si>
    <t>III. negyedév</t>
  </si>
  <si>
    <t>IV. negyedév</t>
  </si>
  <si>
    <t>Konszolidált IFRS eredménykimutatások, negyedéves</t>
  </si>
  <si>
    <t>(millió forintban) nem auditált, negyedéves</t>
  </si>
  <si>
    <t>Közműadó</t>
  </si>
  <si>
    <t>Távközlési adó</t>
  </si>
  <si>
    <t>Követelések értékvesztése</t>
  </si>
  <si>
    <t>Készülékértékesítés árbevétele</t>
  </si>
  <si>
    <t>Bruttó fedezet</t>
  </si>
  <si>
    <t>Egyéb működési költségek (nettó)</t>
  </si>
  <si>
    <t>Egy hozzáférésre jutó havi átlagos percforgalom (kimenő)</t>
  </si>
  <si>
    <t>Egy hozzáférésre jutó havi átlagos árbevétel (Ft)</t>
  </si>
  <si>
    <t xml:space="preserve">Mobil szélessávú előfizetések száma </t>
  </si>
  <si>
    <t>SMS bevételek</t>
  </si>
  <si>
    <t>Egyéb közvetlen költségek</t>
  </si>
  <si>
    <t xml:space="preserve"> szept. 30.</t>
  </si>
  <si>
    <t xml:space="preserve"> jún. 30.</t>
  </si>
  <si>
    <t xml:space="preserve"> márc. 31.</t>
  </si>
  <si>
    <t xml:space="preserve">Összes kimenő forgalom (ezer percben) </t>
  </si>
  <si>
    <t>Nagykereskedelmi bevételek (hang, szélessáv, adat)</t>
  </si>
  <si>
    <t>Mobil bevételek</t>
  </si>
  <si>
    <t>Vezetékes bevételek</t>
  </si>
  <si>
    <t xml:space="preserve">Goodwill </t>
  </si>
  <si>
    <t xml:space="preserve">Immateriális javak </t>
  </si>
  <si>
    <t>Hangalapú bevételek</t>
  </si>
  <si>
    <t>Hangalapú kiskereskedelmi bevételek</t>
  </si>
  <si>
    <t>Hangalapú nagykereskedelmi bevételek</t>
  </si>
  <si>
    <t>Nem hangalapú bevételek</t>
  </si>
  <si>
    <t>Egy előfizetőre jutó átlagos árbevétel (Ft)</t>
  </si>
  <si>
    <t>Nem hang alapú szolgáltatások aránya az egy előfizetőre jutó átlagos árbevételben</t>
  </si>
  <si>
    <t>Egy szélessávú előfizetőre jutó átlagos árbevétel (Ft)</t>
  </si>
  <si>
    <t>Egy TV előfizetőre jutó átlagos árbevétel (Ft)</t>
  </si>
  <si>
    <t>MT-MAGYARORSZÁG</t>
  </si>
  <si>
    <t>Összes szélessávú csatlakozás</t>
  </si>
  <si>
    <t>Nemzetközi működéshez kapcsolódó átváltási különbözetek változása</t>
  </si>
  <si>
    <t>Eladásra tartott pénzügyi eszközök értékelési különbözete</t>
  </si>
  <si>
    <t>Egyéb átfogó eredmény</t>
  </si>
  <si>
    <t>Átfogó eredmény</t>
  </si>
  <si>
    <t xml:space="preserve">A Társaság részvényeseire jutó eredmény </t>
  </si>
  <si>
    <t>Konszolidált Átfogó Eredménykimutatások</t>
  </si>
  <si>
    <t>(millió forintban, kivéve egy részvényre jutó hozam)</t>
  </si>
  <si>
    <t xml:space="preserve">A Társaság részvényeseire jutó átfogó eredmény </t>
  </si>
  <si>
    <t>Nem irányító részesedésekre jutó átfogó eredmény</t>
  </si>
  <si>
    <t>Egy részvényre jutó hozam (forint)</t>
  </si>
  <si>
    <t>Üzleti tevékenységből származó nettó cash flow</t>
  </si>
  <si>
    <t>Befektetési tevékenységre (fordított) / származó nettó cash flow</t>
  </si>
  <si>
    <t>Pénzügyi tevékenységre fordított nettó cash flow</t>
  </si>
  <si>
    <t>Pénzeszközök árfolyamkülönbözete</t>
  </si>
  <si>
    <t>Részesedés társult és közös vezetésű vállalatok eredményéből</t>
  </si>
  <si>
    <t>HUF/MKD</t>
  </si>
  <si>
    <t xml:space="preserve">Időszaki átlagos deviza-árfolyamok </t>
  </si>
  <si>
    <t>Beruházásokkal kapcsolatos cash korrekciók</t>
  </si>
  <si>
    <t>SI/IT bevételekhez kapcsolódó költségek</t>
  </si>
  <si>
    <t>Hangalapú bevételek - kiskereskedelmi</t>
  </si>
  <si>
    <t>Szélessávú internet bevételek  - kiskereskedelmi</t>
  </si>
  <si>
    <t>Adat bevételek - kiskereskedelmi</t>
  </si>
  <si>
    <t>Szélessávú internet bevételek - kiskereskedelmi</t>
  </si>
  <si>
    <t>Összekapcsolási költségek</t>
  </si>
  <si>
    <t>Használatijog-eszköz</t>
  </si>
  <si>
    <t>Egyéb befektetett eszközök</t>
  </si>
  <si>
    <t>Lízing kötelezettségek</t>
  </si>
  <si>
    <t>2019
IFRS 16</t>
  </si>
  <si>
    <t>2019 
IFRS 16</t>
  </si>
  <si>
    <t>IFRS 16</t>
  </si>
  <si>
    <t>2019 IAS 17</t>
  </si>
  <si>
    <t>ÉSZAK-MACEDÓNIA</t>
  </si>
  <si>
    <t>2020
IFRS 16</t>
  </si>
  <si>
    <t>2020 IAS 17</t>
  </si>
  <si>
    <t>EBITDA after lease</t>
  </si>
  <si>
    <t>Kiskereskedelmi DSL előfizetők száma</t>
  </si>
  <si>
    <t>Kábel szélessávú előfizetők száma</t>
  </si>
  <si>
    <t>Optikai szélessávú csatlakozások száma</t>
  </si>
  <si>
    <t>Kábel TV előfizetők száma</t>
  </si>
  <si>
    <t>Szatellit TV előfizetők száma</t>
  </si>
  <si>
    <t>Kiskereskedelmi szélessávú csatlakozások száma</t>
  </si>
  <si>
    <t>Nagykereskedelmi szélessávú csatlakozások száma</t>
  </si>
  <si>
    <t xml:space="preserve">EBITDA </t>
  </si>
  <si>
    <t xml:space="preserve">EBITDA margin </t>
  </si>
  <si>
    <t>SIM kártyák száma</t>
  </si>
  <si>
    <t>Egy SIM kártyára jutó átlagos árbevétel (Ft)</t>
  </si>
  <si>
    <t>Egy ügyfélre jutó havi forgalom percben</t>
  </si>
  <si>
    <t>Szerződéses előfizetések hányada az SIM kártyán belül</t>
  </si>
  <si>
    <t xml:space="preserve">Szerződéses </t>
  </si>
  <si>
    <t xml:space="preserve">Feltöltőkártyás </t>
  </si>
  <si>
    <t xml:space="preserve">M2M </t>
  </si>
  <si>
    <t>Q2 2020</t>
  </si>
  <si>
    <t>Q3 2020</t>
  </si>
  <si>
    <t>n.a</t>
  </si>
  <si>
    <r>
      <t>Összes ügyfélszám</t>
    </r>
    <r>
      <rPr>
        <vertAlign val="superscript"/>
        <sz val="10"/>
        <rFont val="TeleNeo Office"/>
        <family val="2"/>
        <charset val="238"/>
      </rPr>
      <t xml:space="preserve"> </t>
    </r>
  </si>
  <si>
    <r>
      <t xml:space="preserve">Kiskereskedelmi szélessávú internet piaci részesedés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</si>
  <si>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TV piaci részesedés </t>
    </r>
    <r>
      <rPr>
        <vertAlign val="superscript"/>
        <sz val="10"/>
        <rFont val="TeleNeo Office"/>
        <family val="2"/>
        <charset val="238"/>
      </rPr>
      <t>(1)</t>
    </r>
  </si>
  <si>
    <r>
      <rPr>
        <vertAlign val="superscript"/>
        <sz val="10"/>
        <rFont val="TeleNeo Office"/>
        <family val="2"/>
        <charset val="238"/>
      </rPr>
      <t>(1)</t>
    </r>
    <r>
      <rPr>
        <sz val="10"/>
        <rFont val="TeleNeo Office"/>
        <family val="2"/>
        <charset val="238"/>
      </rPr>
      <t xml:space="preserve"> NMHH riport alapján</t>
    </r>
  </si>
  <si>
    <r>
      <rPr>
        <vertAlign val="superscript"/>
        <sz val="10"/>
        <rFont val="TeleNeo Office"/>
        <family val="2"/>
        <charset val="238"/>
      </rPr>
      <t>(2)</t>
    </r>
    <r>
      <rPr>
        <sz val="10"/>
        <rFont val="TeleNeo Office"/>
        <family val="2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</si>
  <si>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Neo Office"/>
        <family val="2"/>
        <charset val="238"/>
      </rPr>
      <t>(3)</t>
    </r>
    <r>
      <rPr>
        <sz val="10"/>
        <rFont val="TeleNeo Office"/>
        <family val="2"/>
        <charset val="238"/>
      </rPr>
      <t xml:space="preserve"> Bevételt hozó aktív ügyfelek (RPC) alapján</t>
    </r>
  </si>
  <si>
    <r>
      <t>147</t>
    </r>
    <r>
      <rPr>
        <vertAlign val="superscript"/>
        <sz val="10"/>
        <color theme="1"/>
        <rFont val="TeleNeo Office"/>
        <family val="2"/>
        <charset val="238"/>
      </rPr>
      <t xml:space="preserve"> (4)</t>
    </r>
  </si>
  <si>
    <r>
      <t xml:space="preserve">Mobil penetráció </t>
    </r>
    <r>
      <rPr>
        <vertAlign val="superscript"/>
        <sz val="10"/>
        <rFont val="TeleNeo Office"/>
        <family val="2"/>
        <charset val="238"/>
      </rPr>
      <t>(2)</t>
    </r>
  </si>
  <si>
    <r>
      <t xml:space="preserve">T-Mobile Macedónia piaci részesedése </t>
    </r>
    <r>
      <rPr>
        <vertAlign val="superscript"/>
        <sz val="10"/>
        <rFont val="TeleNeo Office"/>
        <family val="2"/>
        <charset val="238"/>
      </rPr>
      <t>(2) (3)</t>
    </r>
  </si>
  <si>
    <r>
      <rPr>
        <sz val="10"/>
        <rFont val="TeleNeo Office"/>
        <family val="2"/>
        <charset val="238"/>
      </rPr>
      <t>Összes ügyfélszám</t>
    </r>
    <r>
      <rPr>
        <vertAlign val="superscript"/>
        <sz val="10"/>
        <rFont val="TeleNeo Office"/>
        <family val="2"/>
        <charset val="238"/>
      </rPr>
      <t xml:space="preserve"> </t>
    </r>
  </si>
  <si>
    <t>Q4 2020</t>
  </si>
  <si>
    <t>Kötvénykibocsátásból befolt összegek</t>
  </si>
  <si>
    <t>Kötvények</t>
  </si>
  <si>
    <t>Egyéb eszközök</t>
  </si>
  <si>
    <t>Szerződéses eszközök</t>
  </si>
  <si>
    <t>Éven túli vevőkövetelések</t>
  </si>
  <si>
    <t>Szerződéses kötelezettségek</t>
  </si>
  <si>
    <t>Halmozott egyéb átfogó eredmény</t>
  </si>
  <si>
    <t>Értékcsökkenési leírás</t>
  </si>
  <si>
    <t>Egyéb pénzmozgással nem járó tételek</t>
  </si>
  <si>
    <t>Akvizíciókért fizetett összegek</t>
  </si>
  <si>
    <t>Egyéb pénzügyi eszközök beszerzése / eladása - nettó</t>
  </si>
  <si>
    <t>Leányvállalatok és üzleti kombinációk értékesítéséből származó bevétel</t>
  </si>
  <si>
    <t>Hitelek és egyéb kölcsönök felvétele / visszafizetése - nettó</t>
  </si>
  <si>
    <t>Saját részvény visszavásárlására fordított összegek</t>
  </si>
  <si>
    <t>Lízing és egyéb pénzügyi kötelezettségek kifizetésére fordított összegek</t>
  </si>
  <si>
    <t>Tárgyi eszközök és immateriális javak értékesítéséből származó bevétel</t>
  </si>
  <si>
    <t>Társult- és közös vezetésű vállalkozásokért fizetett összegek</t>
  </si>
  <si>
    <r>
      <t xml:space="preserve">Hívásforgalmat bonyolított SIM-kártyák alapján számított piaci részesedés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</si>
  <si>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Internetforgalmat bonyolított SIM-kártyák alapján számított piaci részesedés </t>
    </r>
    <r>
      <rPr>
        <vertAlign val="superscript"/>
        <sz val="10"/>
        <rFont val="TeleNeo Office"/>
        <family val="2"/>
        <charset val="238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</si>
</sst>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1" formatCode="_-* #,##0_-;\-* #,##0_-;_-* &quot;-&quot;_-;_-@_-"/>
    <numFmt numFmtId="43" formatCode="_-* #,##0.00_-;\-* #,##0.00_-;_-* &quot;-&quot;??_-;_-@_-"/>
    <numFmt numFmtId="164" formatCode="_-* #,##0.00\ _F_t_-;\-* #,##0.00\ _F_t_-;_-* &quot;-&quot;??\ _F_t_-;_-@_-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\ ;\(#,##0\)"/>
    <numFmt numFmtId="170" formatCode="0.0%"/>
    <numFmt numFmtId="171" formatCode="0_)"/>
    <numFmt numFmtId="172" formatCode="#,##0;\(#,##0\)"/>
    <numFmt numFmtId="173" formatCode="_(* #,##0.0_);_(* \(#,##0.00\);_(* &quot;-&quot;??_);_(@_)"/>
    <numFmt numFmtId="174" formatCode="General_)"/>
    <numFmt numFmtId="175" formatCode="0.000"/>
    <numFmt numFmtId="176" formatCode="&quot;fl&quot;#,##0_);\(&quot;fl&quot;#,##0\)"/>
    <numFmt numFmtId="177" formatCode="&quot;fl&quot;#,##0_);[Red]\(&quot;fl&quot;#,##0\)"/>
    <numFmt numFmtId="178" formatCode="&quot;fl&quot;#,##0.00_);\(&quot;fl&quot;#,##0.00\)"/>
    <numFmt numFmtId="179" formatCode="0.00_)"/>
    <numFmt numFmtId="180" formatCode="\60\4\7\:"/>
    <numFmt numFmtId="181" formatCode="&quot;fl&quot;#,##0.00_);[Red]\(&quot;fl&quot;#,##0.00\)"/>
    <numFmt numFmtId="182" formatCode="_(&quot;fl&quot;* #,##0_);_(&quot;fl&quot;* \(#,##0\);_(&quot;fl&quot;* &quot;-&quot;_);_(@_)"/>
    <numFmt numFmtId="183" formatCode="yyyy\-mm\-dd"/>
    <numFmt numFmtId="184" formatCode="_-* #,##0\ _F_t_-;\-* #,##0\ _F_t_-;_-* &quot;-&quot;??\ _F_t_-;_-@_-"/>
    <numFmt numFmtId="185" formatCode="_-* #,##0.00\ _F_t_-;\-* #,##0.00\ _F_t_-;_-* \-??\ _F_t_-;_-@_-"/>
    <numFmt numFmtId="186" formatCode="0.0"/>
    <numFmt numFmtId="187" formatCode="0.00;[Red]0.00"/>
    <numFmt numFmtId="188" formatCode="00000000"/>
    <numFmt numFmtId="189" formatCode="#,##0.0_);[Red]\(#,##0.0\)"/>
    <numFmt numFmtId="190" formatCode="_-* #,##0.00\ [$€-1]_-;\-* #,##0.00\ [$€-1]_-;_-* &quot;-&quot;??\ [$€-1]_-"/>
    <numFmt numFmtId="191" formatCode="####"/>
    <numFmt numFmtId="192" formatCode="mm/dd/yy"/>
    <numFmt numFmtId="193" formatCode="#,##0\ &quot;DM&quot;;[Red]\-#,##0\ &quot;DM&quot;"/>
    <numFmt numFmtId="194" formatCode="#,##0.00\ &quot;DM&quot;;[Red]\-#,##0.00\ &quot;DM&quot;"/>
    <numFmt numFmtId="195" formatCode="_-* #,##0.00\ _€_-;\-* #,##0.00\ _€_-;_-* &quot;-&quot;??\ _€_-;_-@_-"/>
    <numFmt numFmtId="196" formatCode="_-* #,##0.00\ _д_е_н_._-;\-* #,##0.00\ _д_е_н_._-;_-* &quot;-&quot;??\ _д_е_н_._-;_-@_-"/>
    <numFmt numFmtId="197" formatCode="#,##0.00\ ;\(#,##0.00\)"/>
    <numFmt numFmtId="198" formatCode="mm\/dd\/yy"/>
  </numFmts>
  <fonts count="144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name val="TeleNeo Office"/>
      <family val="2"/>
      <charset val="238"/>
    </font>
    <font>
      <b/>
      <sz val="10"/>
      <name val="TeleNeo Office"/>
      <family val="2"/>
      <charset val="238"/>
    </font>
    <font>
      <sz val="10"/>
      <color indexed="8"/>
      <name val="TeleNeo Office"/>
      <family val="2"/>
      <charset val="238"/>
    </font>
    <font>
      <b/>
      <sz val="10"/>
      <color indexed="8"/>
      <name val="TeleNeo Office"/>
      <family val="2"/>
      <charset val="238"/>
    </font>
    <font>
      <sz val="10"/>
      <color rgb="FFFF0000"/>
      <name val="TeleNeo Office"/>
      <family val="2"/>
      <charset val="238"/>
    </font>
    <font>
      <b/>
      <sz val="10"/>
      <color rgb="FFFF0000"/>
      <name val="TeleNeo Office"/>
      <family val="2"/>
      <charset val="238"/>
    </font>
    <font>
      <sz val="12"/>
      <color rgb="FFFF0000"/>
      <name val="TeleNeo Office"/>
      <family val="2"/>
      <charset val="238"/>
    </font>
    <font>
      <b/>
      <sz val="10"/>
      <color rgb="FFE20074"/>
      <name val="TeleNeo Office"/>
      <family val="2"/>
      <charset val="238"/>
    </font>
    <font>
      <sz val="9"/>
      <name val="TeleNeo Office"/>
      <family val="2"/>
      <charset val="238"/>
    </font>
    <font>
      <sz val="9"/>
      <color rgb="FFFF0000"/>
      <name val="TeleNeo Office"/>
      <family val="2"/>
      <charset val="238"/>
    </font>
    <font>
      <vertAlign val="superscript"/>
      <sz val="10"/>
      <color rgb="FFFF0000"/>
      <name val="TeleNeo Office"/>
      <family val="2"/>
      <charset val="238"/>
    </font>
    <font>
      <sz val="10"/>
      <color rgb="FFE20074"/>
      <name val="TeleNeo Office"/>
      <family val="2"/>
      <charset val="238"/>
    </font>
    <font>
      <vertAlign val="superscript"/>
      <sz val="10"/>
      <name val="TeleNeo Office"/>
      <family val="2"/>
      <charset val="238"/>
    </font>
    <font>
      <vertAlign val="superscript"/>
      <sz val="10"/>
      <color theme="1"/>
      <name val="TeleNeo Office"/>
      <family val="2"/>
      <charset val="238"/>
    </font>
    <font>
      <sz val="10"/>
      <color indexed="23"/>
      <name val="TeleNeo Office"/>
      <family val="2"/>
      <charset val="238"/>
    </font>
  </fonts>
  <fills count="1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</fills>
  <borders count="89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/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 style="thin">
        <color theme="1"/>
      </right>
      <top/>
      <bottom/>
      <diagonal/>
    </border>
    <border>
      <left style="medium">
        <color theme="0" tint="-4.9989318521683403E-2"/>
      </left>
      <right/>
      <top style="thin">
        <color indexed="64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n">
        <color indexed="64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/>
      <top/>
      <bottom/>
      <diagonal/>
    </border>
    <border>
      <left/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auto="1"/>
      </bottom>
      <diagonal/>
    </border>
  </borders>
  <cellStyleXfs count="2282">
    <xf numFmtId="0" fontId="0" fillId="0" borderId="0"/>
    <xf numFmtId="0" fontId="10" fillId="0" borderId="0"/>
    <xf numFmtId="173" fontId="11" fillId="0" borderId="0" applyFill="0" applyBorder="0" applyAlignment="0"/>
    <xf numFmtId="174" fontId="11" fillId="0" borderId="0" applyFill="0" applyBorder="0" applyAlignment="0"/>
    <xf numFmtId="175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4" fontId="12" fillId="0" borderId="0" applyFill="0" applyBorder="0" applyAlignment="0"/>
    <xf numFmtId="38" fontId="13" fillId="0" borderId="1">
      <alignment vertical="center"/>
    </xf>
    <xf numFmtId="173" fontId="11" fillId="0" borderId="0" applyFill="0" applyBorder="0" applyAlignment="0"/>
    <xf numFmtId="174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38" fontId="14" fillId="2" borderId="0" applyNumberFormat="0" applyBorder="0" applyAlignment="0" applyProtection="0"/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10" fontId="14" fillId="3" borderId="4" applyNumberFormat="0" applyBorder="0" applyAlignment="0" applyProtection="0"/>
    <xf numFmtId="173" fontId="11" fillId="0" borderId="0" applyFill="0" applyBorder="0" applyAlignment="0"/>
    <xf numFmtId="174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179" fontId="17" fillId="0" borderId="0"/>
    <xf numFmtId="0" fontId="5" fillId="0" borderId="0"/>
    <xf numFmtId="0" fontId="8" fillId="0" borderId="0"/>
    <xf numFmtId="0" fontId="6" fillId="0" borderId="0"/>
    <xf numFmtId="0" fontId="9" fillId="0" borderId="0"/>
    <xf numFmtId="0" fontId="5" fillId="0" borderId="0"/>
    <xf numFmtId="0" fontId="5" fillId="0" borderId="0"/>
    <xf numFmtId="0" fontId="5" fillId="0" borderId="0"/>
    <xf numFmtId="171" fontId="9" fillId="0" borderId="0"/>
    <xf numFmtId="0" fontId="5" fillId="0" borderId="0"/>
    <xf numFmtId="171" fontId="9" fillId="0" borderId="0"/>
    <xf numFmtId="177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0" fontId="7" fillId="0" borderId="0" applyFont="0" applyFill="0" applyBorder="0" applyAlignment="0" applyProtection="0"/>
    <xf numFmtId="173" fontId="11" fillId="0" borderId="0" applyFill="0" applyBorder="0" applyAlignment="0"/>
    <xf numFmtId="174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0" fontId="5" fillId="0" borderId="0"/>
    <xf numFmtId="9" fontId="7" fillId="0" borderId="0" applyFont="0" applyFill="0" applyBorder="0" applyAlignment="0" applyProtection="0"/>
    <xf numFmtId="49" fontId="12" fillId="0" borderId="0" applyFill="0" applyBorder="0" applyAlignment="0"/>
    <xf numFmtId="181" fontId="11" fillId="0" borderId="0" applyFill="0" applyBorder="0" applyAlignment="0"/>
    <xf numFmtId="182" fontId="11" fillId="0" borderId="0" applyFill="0" applyBorder="0" applyAlignment="0"/>
    <xf numFmtId="0" fontId="9" fillId="0" borderId="0"/>
    <xf numFmtId="0" fontId="7" fillId="0" borderId="0"/>
    <xf numFmtId="9" fontId="7" fillId="0" borderId="0" applyFill="0" applyBorder="0" applyAlignment="0" applyProtection="0"/>
    <xf numFmtId="0" fontId="18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20" borderId="0" applyNumberFormat="0" applyBorder="0" applyAlignment="0" applyProtection="0"/>
    <xf numFmtId="0" fontId="20" fillId="17" borderId="0" applyNumberFormat="0" applyBorder="0" applyAlignment="0" applyProtection="0"/>
    <xf numFmtId="0" fontId="20" fillId="19" borderId="0" applyNumberFormat="0" applyBorder="0" applyAlignment="0" applyProtection="0"/>
    <xf numFmtId="0" fontId="20" fillId="12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12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1" borderId="0" applyNumberFormat="0" applyBorder="0" applyAlignment="0" applyProtection="0"/>
    <xf numFmtId="0" fontId="21" fillId="24" borderId="0" applyNumberFormat="0" applyBorder="0" applyAlignment="0" applyProtection="0"/>
    <xf numFmtId="0" fontId="22" fillId="25" borderId="0" applyNumberFormat="0" applyBorder="0" applyAlignment="0" applyProtection="0"/>
    <xf numFmtId="0" fontId="23" fillId="15" borderId="22" applyNumberFormat="0" applyAlignment="0" applyProtection="0"/>
    <xf numFmtId="0" fontId="24" fillId="26" borderId="23" applyNumberFormat="0" applyAlignment="0" applyProtection="0"/>
    <xf numFmtId="0" fontId="25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26" fillId="27" borderId="0" applyNumberFormat="0" applyBorder="0" applyAlignment="0" applyProtection="0"/>
    <xf numFmtId="0" fontId="27" fillId="0" borderId="24" applyNumberFormat="0" applyFill="0" applyAlignment="0" applyProtection="0"/>
    <xf numFmtId="0" fontId="28" fillId="0" borderId="25" applyNumberFormat="0" applyFill="0" applyAlignment="0" applyProtection="0"/>
    <xf numFmtId="0" fontId="29" fillId="0" borderId="26" applyNumberFormat="0" applyFill="0" applyAlignment="0" applyProtection="0"/>
    <xf numFmtId="0" fontId="29" fillId="0" borderId="0" applyNumberFormat="0" applyFill="0" applyBorder="0" applyAlignment="0" applyProtection="0"/>
    <xf numFmtId="0" fontId="30" fillId="12" borderId="22" applyNumberFormat="0" applyAlignment="0" applyProtection="0"/>
    <xf numFmtId="0" fontId="31" fillId="0" borderId="28" applyNumberFormat="0" applyFill="0" applyAlignment="0" applyProtection="0"/>
    <xf numFmtId="0" fontId="32" fillId="18" borderId="0" applyNumberFormat="0" applyBorder="0" applyAlignment="0" applyProtection="0"/>
    <xf numFmtId="0" fontId="45" fillId="0" borderId="0"/>
    <xf numFmtId="0" fontId="7" fillId="11" borderId="22" applyNumberFormat="0" applyFont="0" applyAlignment="0" applyProtection="0"/>
    <xf numFmtId="0" fontId="33" fillId="15" borderId="27" applyNumberFormat="0" applyAlignment="0" applyProtection="0"/>
    <xf numFmtId="4" fontId="12" fillId="28" borderId="27" applyNumberFormat="0" applyProtection="0">
      <alignment vertical="center"/>
    </xf>
    <xf numFmtId="4" fontId="34" fillId="28" borderId="27" applyNumberFormat="0" applyProtection="0">
      <alignment vertical="center"/>
    </xf>
    <xf numFmtId="4" fontId="12" fillId="28" borderId="27" applyNumberFormat="0" applyProtection="0">
      <alignment horizontal="left" vertical="center" indent="1"/>
    </xf>
    <xf numFmtId="4" fontId="12" fillId="28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2" fillId="30" borderId="27" applyNumberFormat="0" applyProtection="0">
      <alignment horizontal="right" vertical="center"/>
    </xf>
    <xf numFmtId="4" fontId="12" fillId="31" borderId="27" applyNumberFormat="0" applyProtection="0">
      <alignment horizontal="right" vertical="center"/>
    </xf>
    <xf numFmtId="4" fontId="12" fillId="32" borderId="27" applyNumberFormat="0" applyProtection="0">
      <alignment horizontal="right" vertical="center"/>
    </xf>
    <xf numFmtId="4" fontId="12" fillId="33" borderId="27" applyNumberFormat="0" applyProtection="0">
      <alignment horizontal="right" vertical="center"/>
    </xf>
    <xf numFmtId="4" fontId="12" fillId="34" borderId="27" applyNumberFormat="0" applyProtection="0">
      <alignment horizontal="right" vertical="center"/>
    </xf>
    <xf numFmtId="4" fontId="12" fillId="35" borderId="27" applyNumberFormat="0" applyProtection="0">
      <alignment horizontal="right" vertical="center"/>
    </xf>
    <xf numFmtId="4" fontId="12" fillId="36" borderId="27" applyNumberFormat="0" applyProtection="0">
      <alignment horizontal="right" vertical="center"/>
    </xf>
    <xf numFmtId="4" fontId="12" fillId="37" borderId="27" applyNumberFormat="0" applyProtection="0">
      <alignment horizontal="right" vertical="center"/>
    </xf>
    <xf numFmtId="4" fontId="12" fillId="38" borderId="27" applyNumberFormat="0" applyProtection="0">
      <alignment horizontal="right" vertical="center"/>
    </xf>
    <xf numFmtId="4" fontId="35" fillId="39" borderId="27" applyNumberFormat="0" applyProtection="0">
      <alignment horizontal="left" vertical="center" indent="1"/>
    </xf>
    <xf numFmtId="4" fontId="12" fillId="40" borderId="29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37" fillId="40" borderId="27" applyNumberFormat="0" applyProtection="0">
      <alignment horizontal="left" vertical="center" indent="1"/>
    </xf>
    <xf numFmtId="4" fontId="37" fillId="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2" fillId="3" borderId="27" applyNumberFormat="0" applyProtection="0">
      <alignment vertical="center"/>
    </xf>
    <xf numFmtId="4" fontId="34" fillId="3" borderId="27" applyNumberFormat="0" applyProtection="0">
      <alignment vertical="center"/>
    </xf>
    <xf numFmtId="4" fontId="12" fillId="3" borderId="27" applyNumberFormat="0" applyProtection="0">
      <alignment horizontal="left" vertical="center" indent="1"/>
    </xf>
    <xf numFmtId="4" fontId="12" fillId="3" borderId="27" applyNumberFormat="0" applyProtection="0">
      <alignment horizontal="left" vertical="center" indent="1"/>
    </xf>
    <xf numFmtId="4" fontId="38" fillId="40" borderId="27" applyNumberFormat="0" applyProtection="0">
      <alignment horizontal="right" vertical="center"/>
    </xf>
    <xf numFmtId="4" fontId="12" fillId="40" borderId="27" applyNumberFormat="0" applyProtection="0">
      <alignment horizontal="right" vertical="center"/>
    </xf>
    <xf numFmtId="4" fontId="34" fillId="40" borderId="27" applyNumberFormat="0" applyProtection="0">
      <alignment horizontal="right" vertical="center"/>
    </xf>
    <xf numFmtId="0" fontId="7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39" fillId="0" borderId="0"/>
    <xf numFmtId="4" fontId="40" fillId="40" borderId="27" applyNumberFormat="0" applyProtection="0">
      <alignment horizontal="right" vertical="center"/>
    </xf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30" applyNumberFormat="0" applyFill="0" applyAlignment="0" applyProtection="0"/>
    <xf numFmtId="0" fontId="43" fillId="0" borderId="0" applyNumberFormat="0" applyFill="0" applyBorder="0" applyAlignment="0" applyProtection="0"/>
    <xf numFmtId="0" fontId="7" fillId="0" borderId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5" borderId="0" applyNumberFormat="0" applyBorder="0" applyAlignment="0" applyProtection="0"/>
    <xf numFmtId="0" fontId="47" fillId="48" borderId="0" applyNumberFormat="0" applyBorder="0" applyAlignment="0" applyProtection="0"/>
    <xf numFmtId="0" fontId="47" fillId="47" borderId="0" applyNumberFormat="0" applyBorder="0" applyAlignment="0" applyProtection="0"/>
    <xf numFmtId="0" fontId="47" fillId="49" borderId="0" applyNumberFormat="0" applyBorder="0" applyAlignment="0" applyProtection="0"/>
    <xf numFmtId="0" fontId="47" fillId="46" borderId="0" applyNumberFormat="0" applyBorder="0" applyAlignment="0" applyProtection="0"/>
    <xf numFmtId="0" fontId="47" fillId="50" borderId="0" applyNumberFormat="0" applyBorder="0" applyAlignment="0" applyProtection="0"/>
    <xf numFmtId="0" fontId="47" fillId="49" borderId="0" applyNumberFormat="0" applyBorder="0" applyAlignment="0" applyProtection="0"/>
    <xf numFmtId="0" fontId="47" fillId="51" borderId="0" applyNumberFormat="0" applyBorder="0" applyAlignment="0" applyProtection="0"/>
    <xf numFmtId="0" fontId="47" fillId="50" borderId="0" applyNumberFormat="0" applyBorder="0" applyAlignment="0" applyProtection="0"/>
    <xf numFmtId="0" fontId="48" fillId="52" borderId="0" applyNumberFormat="0" applyBorder="0" applyAlignment="0" applyProtection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49" borderId="0" applyNumberFormat="0" applyBorder="0" applyAlignment="0" applyProtection="0"/>
    <xf numFmtId="0" fontId="48" fillId="52" borderId="0" applyNumberFormat="0" applyBorder="0" applyAlignment="0" applyProtection="0"/>
    <xf numFmtId="0" fontId="48" fillId="46" borderId="0" applyNumberFormat="0" applyBorder="0" applyAlignment="0" applyProtection="0"/>
    <xf numFmtId="0" fontId="20" fillId="54" borderId="0" applyNumberFormat="0" applyBorder="0" applyAlignment="0" applyProtection="0"/>
    <xf numFmtId="0" fontId="20" fillId="55" borderId="0" applyNumberFormat="0" applyBorder="0" applyAlignment="0" applyProtection="0"/>
    <xf numFmtId="0" fontId="21" fillId="56" borderId="0" applyNumberFormat="0" applyBorder="0" applyAlignment="0" applyProtection="0"/>
    <xf numFmtId="0" fontId="20" fillId="57" borderId="0" applyNumberFormat="0" applyBorder="0" applyAlignment="0" applyProtection="0"/>
    <xf numFmtId="0" fontId="20" fillId="58" borderId="0" applyNumberFormat="0" applyBorder="0" applyAlignment="0" applyProtection="0"/>
    <xf numFmtId="0" fontId="21" fillId="59" borderId="0" applyNumberFormat="0" applyBorder="0" applyAlignment="0" applyProtection="0"/>
    <xf numFmtId="0" fontId="20" fillId="60" borderId="0" applyNumberFormat="0" applyBorder="0" applyAlignment="0" applyProtection="0"/>
    <xf numFmtId="0" fontId="20" fillId="61" borderId="0" applyNumberFormat="0" applyBorder="0" applyAlignment="0" applyProtection="0"/>
    <xf numFmtId="0" fontId="21" fillId="62" borderId="0" applyNumberFormat="0" applyBorder="0" applyAlignment="0" applyProtection="0"/>
    <xf numFmtId="0" fontId="20" fillId="57" borderId="0" applyNumberFormat="0" applyBorder="0" applyAlignment="0" applyProtection="0"/>
    <xf numFmtId="0" fontId="20" fillId="63" borderId="0" applyNumberFormat="0" applyBorder="0" applyAlignment="0" applyProtection="0"/>
    <xf numFmtId="0" fontId="21" fillId="58" borderId="0" applyNumberFormat="0" applyBorder="0" applyAlignment="0" applyProtection="0"/>
    <xf numFmtId="0" fontId="20" fillId="64" borderId="0" applyNumberFormat="0" applyBorder="0" applyAlignment="0" applyProtection="0"/>
    <xf numFmtId="0" fontId="20" fillId="65" borderId="0" applyNumberFormat="0" applyBorder="0" applyAlignment="0" applyProtection="0"/>
    <xf numFmtId="0" fontId="21" fillId="56" borderId="0" applyNumberFormat="0" applyBorder="0" applyAlignment="0" applyProtection="0"/>
    <xf numFmtId="0" fontId="20" fillId="66" borderId="0" applyNumberFormat="0" applyBorder="0" applyAlignment="0" applyProtection="0"/>
    <xf numFmtId="0" fontId="20" fillId="67" borderId="0" applyNumberFormat="0" applyBorder="0" applyAlignment="0" applyProtection="0"/>
    <xf numFmtId="0" fontId="21" fillId="68" borderId="0" applyNumberFormat="0" applyBorder="0" applyAlignment="0" applyProtection="0"/>
    <xf numFmtId="0" fontId="49" fillId="50" borderId="22" applyNumberFormat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24" applyNumberFormat="0" applyFill="0" applyAlignment="0" applyProtection="0"/>
    <xf numFmtId="0" fontId="52" fillId="0" borderId="32" applyNumberFormat="0" applyFill="0" applyAlignment="0" applyProtection="0"/>
    <xf numFmtId="0" fontId="53" fillId="0" borderId="33" applyNumberFormat="0" applyFill="0" applyAlignment="0" applyProtection="0"/>
    <xf numFmtId="0" fontId="53" fillId="0" borderId="0" applyNumberFormat="0" applyFill="0" applyBorder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183" fontId="37" fillId="0" borderId="0" applyFill="0" applyBorder="0" applyAlignment="0"/>
    <xf numFmtId="14" fontId="12" fillId="0" borderId="0" applyFill="0" applyBorder="0" applyAlignment="0"/>
    <xf numFmtId="183" fontId="37" fillId="0" borderId="0" applyFill="0" applyBorder="0" applyAlignment="0"/>
    <xf numFmtId="38" fontId="13" fillId="0" borderId="34">
      <alignment vertical="center"/>
    </xf>
    <xf numFmtId="38" fontId="13" fillId="0" borderId="1">
      <alignment vertical="center"/>
    </xf>
    <xf numFmtId="38" fontId="13" fillId="0" borderId="34">
      <alignment vertical="center"/>
    </xf>
    <xf numFmtId="0" fontId="54" fillId="69" borderId="23" applyNumberFormat="0" applyAlignment="0" applyProtection="0"/>
    <xf numFmtId="0" fontId="42" fillId="70" borderId="0" applyNumberFormat="0" applyBorder="0" applyAlignment="0" applyProtection="0"/>
    <xf numFmtId="0" fontId="42" fillId="71" borderId="0" applyNumberFormat="0" applyBorder="0" applyAlignment="0" applyProtection="0"/>
    <xf numFmtId="0" fontId="42" fillId="72" borderId="0" applyNumberFormat="0" applyBorder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55" fillId="0" borderId="0" applyNumberFormat="0" applyFill="0" applyBorder="0" applyAlignment="0" applyProtection="0"/>
    <xf numFmtId="0" fontId="44" fillId="49" borderId="0" applyNumberFormat="0" applyBorder="0" applyAlignment="0" applyProtection="0"/>
    <xf numFmtId="38" fontId="14" fillId="2" borderId="0" applyNumberFormat="0" applyBorder="0" applyAlignment="0" applyProtection="0"/>
    <xf numFmtId="0" fontId="44" fillId="49" borderId="0" applyNumberFormat="0" applyBorder="0" applyAlignment="0" applyProtection="0"/>
    <xf numFmtId="0" fontId="46" fillId="0" borderId="35" applyNumberFormat="0" applyAlignment="0" applyProtection="0"/>
    <xf numFmtId="0" fontId="15" fillId="0" borderId="2" applyNumberFormat="0" applyAlignment="0" applyProtection="0">
      <alignment horizontal="left" vertical="center"/>
    </xf>
    <xf numFmtId="0" fontId="46" fillId="0" borderId="35" applyNumberFormat="0" applyAlignment="0" applyProtection="0"/>
    <xf numFmtId="0" fontId="46" fillId="0" borderId="36">
      <alignment horizontal="left" vertical="center"/>
    </xf>
    <xf numFmtId="0" fontId="15" fillId="0" borderId="3">
      <alignment horizontal="left" vertical="center"/>
    </xf>
    <xf numFmtId="0" fontId="46" fillId="0" borderId="36">
      <alignment horizontal="left"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62" fillId="0" borderId="37" applyNumberFormat="0" applyFill="0" applyAlignment="0" applyProtection="0"/>
    <xf numFmtId="0" fontId="16" fillId="0" borderId="0" applyNumberFormat="0" applyFill="0" applyBorder="0" applyAlignment="0" applyProtection="0"/>
    <xf numFmtId="0" fontId="44" fillId="47" borderId="0" applyNumberFormat="0" applyBorder="0" applyAlignment="0" applyProtection="0"/>
    <xf numFmtId="10" fontId="14" fillId="3" borderId="4" applyNumberFormat="0" applyBorder="0" applyAlignment="0" applyProtection="0"/>
    <xf numFmtId="0" fontId="44" fillId="47" borderId="0" applyNumberFormat="0" applyBorder="0" applyAlignment="0" applyProtection="0"/>
    <xf numFmtId="0" fontId="7" fillId="47" borderId="38" applyNumberFormat="0" applyAlignment="0" applyProtection="0"/>
    <xf numFmtId="0" fontId="48" fillId="52" borderId="0" applyNumberFormat="0" applyBorder="0" applyAlignment="0" applyProtection="0"/>
    <xf numFmtId="0" fontId="48" fillId="73" borderId="0" applyNumberFormat="0" applyBorder="0" applyAlignment="0" applyProtection="0"/>
    <xf numFmtId="0" fontId="48" fillId="74" borderId="0" applyNumberFormat="0" applyBorder="0" applyAlignment="0" applyProtection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8" fillId="76" borderId="0" applyNumberFormat="0" applyBorder="0" applyAlignment="0" applyProtection="0"/>
    <xf numFmtId="0" fontId="56" fillId="77" borderId="0" applyNumberFormat="0" applyBorder="0" applyAlignment="0" applyProtection="0"/>
    <xf numFmtId="0" fontId="57" fillId="79" borderId="27" applyNumberFormat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58" fillId="0" borderId="0" applyNumberFormat="0" applyFill="0" applyBorder="0" applyAlignment="0" applyProtection="0"/>
    <xf numFmtId="0" fontId="63" fillId="0" borderId="0"/>
    <xf numFmtId="0" fontId="17" fillId="0" borderId="0"/>
    <xf numFmtId="0" fontId="6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4" fillId="8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30" applyNumberFormat="0" applyFill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0" fillId="81" borderId="0" applyNumberFormat="0" applyBorder="0" applyAlignment="0" applyProtection="0"/>
    <xf numFmtId="4" fontId="12" fillId="28" borderId="27" applyNumberFormat="0" applyProtection="0">
      <alignment vertical="center"/>
    </xf>
    <xf numFmtId="4" fontId="67" fillId="28" borderId="31" applyNumberFormat="0" applyProtection="0">
      <alignment vertical="center"/>
    </xf>
    <xf numFmtId="4" fontId="14" fillId="28" borderId="31" applyNumberFormat="0" applyProtection="0">
      <alignment horizontal="left" vertical="center" indent="1"/>
    </xf>
    <xf numFmtId="4" fontId="12" fillId="28" borderId="27" applyNumberFormat="0" applyProtection="0">
      <alignment horizontal="left" vertical="center" indent="1"/>
    </xf>
    <xf numFmtId="0" fontId="68" fillId="18" borderId="39" applyNumberFormat="0" applyProtection="0">
      <alignment horizontal="left" vertical="top" indent="1"/>
    </xf>
    <xf numFmtId="4" fontId="14" fillId="21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4" fillId="16" borderId="31" applyNumberFormat="0" applyProtection="0">
      <alignment horizontal="right" vertical="center"/>
    </xf>
    <xf numFmtId="4" fontId="14" fillId="82" borderId="31" applyNumberFormat="0" applyProtection="0">
      <alignment horizontal="right" vertical="center"/>
    </xf>
    <xf numFmtId="4" fontId="14" fillId="22" borderId="40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83" borderId="31" applyNumberFormat="0" applyProtection="0">
      <alignment horizontal="right" vertical="center"/>
    </xf>
    <xf numFmtId="4" fontId="14" fillId="53" borderId="31" applyNumberFormat="0" applyProtection="0">
      <alignment horizontal="right" vertical="center"/>
    </xf>
    <xf numFmtId="4" fontId="14" fillId="20" borderId="31" applyNumberFormat="0" applyProtection="0">
      <alignment horizontal="right" vertical="center"/>
    </xf>
    <xf numFmtId="4" fontId="14" fillId="27" borderId="31" applyNumberFormat="0" applyProtection="0">
      <alignment horizontal="right" vertical="center"/>
    </xf>
    <xf numFmtId="4" fontId="14" fillId="84" borderId="31" applyNumberFormat="0" applyProtection="0">
      <alignment horizontal="right" vertical="center"/>
    </xf>
    <xf numFmtId="4" fontId="14" fillId="85" borderId="40" applyNumberFormat="0" applyProtection="0">
      <alignment horizontal="left" vertical="center" indent="1"/>
    </xf>
    <xf numFmtId="4" fontId="35" fillId="39" borderId="27" applyNumberFormat="0" applyProtection="0">
      <alignment horizontal="left" vertical="center" indent="1"/>
    </xf>
    <xf numFmtId="4" fontId="19" fillId="23" borderId="40" applyNumberFormat="0" applyProtection="0">
      <alignment horizontal="left" vertical="center" indent="1"/>
    </xf>
    <xf numFmtId="4" fontId="12" fillId="40" borderId="29" applyNumberFormat="0" applyProtection="0">
      <alignment horizontal="left" vertical="center" indent="1"/>
    </xf>
    <xf numFmtId="4" fontId="19" fillId="23" borderId="40" applyNumberFormat="0" applyProtection="0">
      <alignment horizontal="left" vertical="center" indent="1"/>
    </xf>
    <xf numFmtId="4" fontId="14" fillId="86" borderId="31" applyNumberFormat="0" applyProtection="0">
      <alignment horizontal="right" vertical="center"/>
    </xf>
    <xf numFmtId="0" fontId="7" fillId="29" borderId="27" applyNumberFormat="0" applyProtection="0">
      <alignment horizontal="left" vertical="center" indent="1"/>
    </xf>
    <xf numFmtId="4" fontId="14" fillId="87" borderId="40" applyNumberFormat="0" applyProtection="0">
      <alignment horizontal="left" vertical="center" indent="1"/>
    </xf>
    <xf numFmtId="4" fontId="37" fillId="40" borderId="27" applyNumberFormat="0" applyProtection="0">
      <alignment horizontal="left" vertical="center" indent="1"/>
    </xf>
    <xf numFmtId="4" fontId="14" fillId="86" borderId="40" applyNumberFormat="0" applyProtection="0">
      <alignment horizontal="left" vertical="center" indent="1"/>
    </xf>
    <xf numFmtId="4" fontId="37" fillId="42" borderId="27" applyNumberFormat="0" applyProtection="0">
      <alignment horizontal="left" vertical="center" indent="1"/>
    </xf>
    <xf numFmtId="0" fontId="14" fillId="17" borderId="31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44" fillId="23" borderId="39" applyNumberFormat="0" applyProtection="0">
      <alignment horizontal="left" vertical="top" indent="1"/>
    </xf>
    <xf numFmtId="0" fontId="14" fillId="26" borderId="31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44" fillId="86" borderId="39" applyNumberFormat="0" applyProtection="0">
      <alignment horizontal="left" vertical="top" indent="1"/>
    </xf>
    <xf numFmtId="0" fontId="14" fillId="44" borderId="31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44" fillId="44" borderId="39" applyNumberFormat="0" applyProtection="0">
      <alignment horizontal="left" vertical="top" indent="1"/>
    </xf>
    <xf numFmtId="0" fontId="14" fillId="87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88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88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44" fillId="78" borderId="41" applyNumberFormat="0">
      <protection locked="0"/>
    </xf>
    <xf numFmtId="0" fontId="66" fillId="23" borderId="42" applyBorder="0"/>
    <xf numFmtId="4" fontId="38" fillId="11" borderId="39" applyNumberFormat="0" applyProtection="0">
      <alignment vertical="center"/>
    </xf>
    <xf numFmtId="4" fontId="67" fillId="3" borderId="4" applyNumberFormat="0" applyProtection="0">
      <alignment vertical="center"/>
    </xf>
    <xf numFmtId="4" fontId="38" fillId="17" borderId="39" applyNumberFormat="0" applyProtection="0">
      <alignment horizontal="left" vertical="center" indent="1"/>
    </xf>
    <xf numFmtId="0" fontId="38" fillId="11" borderId="39" applyNumberFormat="0" applyProtection="0">
      <alignment horizontal="left" vertical="top" indent="1"/>
    </xf>
    <xf numFmtId="4" fontId="14" fillId="0" borderId="31" applyNumberFormat="0" applyProtection="0">
      <alignment horizontal="right" vertical="center"/>
    </xf>
    <xf numFmtId="4" fontId="67" fillId="4" borderId="31" applyNumberFormat="0" applyProtection="0">
      <alignment horizontal="right" vertical="center"/>
    </xf>
    <xf numFmtId="4" fontId="14" fillId="21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38" fillId="86" borderId="39" applyNumberFormat="0" applyProtection="0">
      <alignment horizontal="left" vertical="top" indent="1"/>
    </xf>
    <xf numFmtId="4" fontId="69" fillId="89" borderId="40" applyNumberFormat="0" applyProtection="0">
      <alignment horizontal="left" vertical="center" indent="1"/>
    </xf>
    <xf numFmtId="0" fontId="39" fillId="0" borderId="0"/>
    <xf numFmtId="0" fontId="14" fillId="90" borderId="4"/>
    <xf numFmtId="4" fontId="70" fillId="78" borderId="31" applyNumberFormat="0" applyProtection="0">
      <alignment horizontal="right" vertical="center"/>
    </xf>
    <xf numFmtId="0" fontId="64" fillId="50" borderId="0" applyNumberFormat="0" applyBorder="0" applyAlignment="0" applyProtection="0"/>
    <xf numFmtId="0" fontId="41" fillId="0" borderId="0" applyNumberFormat="0" applyFill="0" applyBorder="0" applyAlignment="0" applyProtection="0"/>
    <xf numFmtId="0" fontId="10" fillId="0" borderId="0"/>
    <xf numFmtId="0" fontId="65" fillId="79" borderId="22" applyNumberFormat="0" applyAlignment="0" applyProtection="0"/>
    <xf numFmtId="9" fontId="9" fillId="0" borderId="0" applyFont="0" applyFill="0" applyBorder="0" applyAlignment="0" applyProtection="0"/>
    <xf numFmtId="9" fontId="7" fillId="0" borderId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37" fillId="0" borderId="0" applyFill="0" applyBorder="0" applyAlignment="0"/>
    <xf numFmtId="49" fontId="12" fillId="0" borderId="0" applyFill="0" applyBorder="0" applyAlignment="0"/>
    <xf numFmtId="49" fontId="37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4" fontId="14" fillId="18" borderId="31" applyNumberFormat="0" applyProtection="0">
      <alignment vertical="center"/>
    </xf>
    <xf numFmtId="168" fontId="7" fillId="0" borderId="0" applyFont="0" applyFill="0" applyBorder="0" applyAlignment="0" applyProtection="0"/>
    <xf numFmtId="0" fontId="44" fillId="80" borderId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71" fillId="66" borderId="0" applyNumberFormat="0" applyBorder="0" applyAlignment="0" applyProtection="0"/>
    <xf numFmtId="0" fontId="72" fillId="96" borderId="31" applyNumberFormat="0" applyAlignment="0" applyProtection="0"/>
    <xf numFmtId="0" fontId="24" fillId="94" borderId="23" applyNumberFormat="0" applyAlignment="0" applyProtection="0"/>
    <xf numFmtId="0" fontId="20" fillId="61" borderId="0" applyNumberFormat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73" fillId="67" borderId="31" applyNumberFormat="0" applyAlignment="0" applyProtection="0"/>
    <xf numFmtId="0" fontId="26" fillId="0" borderId="46" applyNumberFormat="0" applyFill="0" applyAlignment="0" applyProtection="0"/>
    <xf numFmtId="0" fontId="26" fillId="67" borderId="0" applyNumberFormat="0" applyBorder="0" applyAlignment="0" applyProtection="0"/>
    <xf numFmtId="0" fontId="14" fillId="66" borderId="31" applyNumberFormat="0" applyFont="0" applyAlignment="0" applyProtection="0"/>
    <xf numFmtId="0" fontId="33" fillId="96" borderId="27" applyNumberFormat="0" applyAlignment="0" applyProtection="0"/>
    <xf numFmtId="0" fontId="44" fillId="80" borderId="0"/>
    <xf numFmtId="0" fontId="44" fillId="80" borderId="0"/>
    <xf numFmtId="0" fontId="14" fillId="23" borderId="39" applyNumberFormat="0" applyProtection="0">
      <alignment horizontal="left" vertical="top" indent="1"/>
    </xf>
    <xf numFmtId="0" fontId="14" fillId="86" borderId="39" applyNumberFormat="0" applyProtection="0">
      <alignment horizontal="left" vertical="top" indent="1"/>
    </xf>
    <xf numFmtId="0" fontId="14" fillId="44" borderId="39" applyNumberFormat="0" applyProtection="0">
      <alignment horizontal="left" vertical="top" indent="1"/>
    </xf>
    <xf numFmtId="0" fontId="14" fillId="87" borderId="39" applyNumberFormat="0" applyProtection="0">
      <alignment horizontal="left" vertical="top" indent="1"/>
    </xf>
    <xf numFmtId="0" fontId="14" fillId="78" borderId="41" applyNumberFormat="0">
      <protection locked="0"/>
    </xf>
    <xf numFmtId="0" fontId="44" fillId="80" borderId="0"/>
    <xf numFmtId="0" fontId="42" fillId="0" borderId="47" applyNumberFormat="0" applyFill="0" applyAlignment="0" applyProtection="0"/>
    <xf numFmtId="0" fontId="74" fillId="0" borderId="0" applyNumberFormat="0" applyFill="0" applyBorder="0" applyAlignment="0" applyProtection="0"/>
    <xf numFmtId="0" fontId="44" fillId="80" borderId="0"/>
    <xf numFmtId="0" fontId="44" fillId="80" borderId="0"/>
    <xf numFmtId="0" fontId="44" fillId="80" borderId="0"/>
    <xf numFmtId="0" fontId="9" fillId="0" borderId="0"/>
    <xf numFmtId="43" fontId="7" fillId="0" borderId="0" applyFont="0" applyFill="0" applyBorder="0" applyAlignment="0" applyProtection="0"/>
    <xf numFmtId="4" fontId="12" fillId="28" borderId="27" applyNumberFormat="0" applyProtection="0">
      <alignment vertical="center"/>
    </xf>
    <xf numFmtId="4" fontId="34" fillId="28" borderId="27" applyNumberFormat="0" applyProtection="0">
      <alignment vertical="center"/>
    </xf>
    <xf numFmtId="4" fontId="12" fillId="28" borderId="27" applyNumberFormat="0" applyProtection="0">
      <alignment horizontal="left" vertical="center" indent="1"/>
    </xf>
    <xf numFmtId="4" fontId="12" fillId="28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2" fillId="30" borderId="27" applyNumberFormat="0" applyProtection="0">
      <alignment horizontal="right" vertical="center"/>
    </xf>
    <xf numFmtId="4" fontId="12" fillId="31" borderId="27" applyNumberFormat="0" applyProtection="0">
      <alignment horizontal="right" vertical="center"/>
    </xf>
    <xf numFmtId="4" fontId="12" fillId="32" borderId="27" applyNumberFormat="0" applyProtection="0">
      <alignment horizontal="right" vertical="center"/>
    </xf>
    <xf numFmtId="4" fontId="12" fillId="33" borderId="27" applyNumberFormat="0" applyProtection="0">
      <alignment horizontal="right" vertical="center"/>
    </xf>
    <xf numFmtId="4" fontId="12" fillId="34" borderId="27" applyNumberFormat="0" applyProtection="0">
      <alignment horizontal="right" vertical="center"/>
    </xf>
    <xf numFmtId="4" fontId="12" fillId="35" borderId="27" applyNumberFormat="0" applyProtection="0">
      <alignment horizontal="right" vertical="center"/>
    </xf>
    <xf numFmtId="4" fontId="12" fillId="36" borderId="27" applyNumberFormat="0" applyProtection="0">
      <alignment horizontal="right" vertical="center"/>
    </xf>
    <xf numFmtId="4" fontId="12" fillId="37" borderId="27" applyNumberFormat="0" applyProtection="0">
      <alignment horizontal="right" vertical="center"/>
    </xf>
    <xf numFmtId="4" fontId="12" fillId="38" borderId="27" applyNumberFormat="0" applyProtection="0">
      <alignment horizontal="right" vertical="center"/>
    </xf>
    <xf numFmtId="4" fontId="35" fillId="39" borderId="27" applyNumberFormat="0" applyProtection="0">
      <alignment horizontal="left" vertical="center" indent="1"/>
    </xf>
    <xf numFmtId="4" fontId="12" fillId="40" borderId="29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37" fillId="40" borderId="27" applyNumberFormat="0" applyProtection="0">
      <alignment horizontal="left" vertical="center" indent="1"/>
    </xf>
    <xf numFmtId="4" fontId="37" fillId="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2" fillId="3" borderId="27" applyNumberFormat="0" applyProtection="0">
      <alignment vertical="center"/>
    </xf>
    <xf numFmtId="4" fontId="34" fillId="3" borderId="27" applyNumberFormat="0" applyProtection="0">
      <alignment vertical="center"/>
    </xf>
    <xf numFmtId="4" fontId="12" fillId="3" borderId="27" applyNumberFormat="0" applyProtection="0">
      <alignment horizontal="left" vertical="center" indent="1"/>
    </xf>
    <xf numFmtId="4" fontId="12" fillId="3" borderId="27" applyNumberFormat="0" applyProtection="0">
      <alignment horizontal="left" vertical="center" indent="1"/>
    </xf>
    <xf numFmtId="4" fontId="38" fillId="40" borderId="27" applyNumberFormat="0" applyProtection="0">
      <alignment horizontal="right" vertical="center"/>
    </xf>
    <xf numFmtId="4" fontId="34" fillId="40" borderId="27" applyNumberFormat="0" applyProtection="0">
      <alignment horizontal="right" vertical="center"/>
    </xf>
    <xf numFmtId="0" fontId="7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39" fillId="0" borderId="0"/>
    <xf numFmtId="4" fontId="40" fillId="40" borderId="27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44" fillId="78" borderId="41" applyNumberFormat="0">
      <protection locked="0"/>
    </xf>
    <xf numFmtId="0" fontId="14" fillId="90" borderId="4"/>
    <xf numFmtId="0" fontId="44" fillId="80" borderId="0"/>
    <xf numFmtId="0" fontId="44" fillId="80" borderId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44" fillId="80" borderId="0"/>
    <xf numFmtId="0" fontId="44" fillId="80" borderId="0"/>
    <xf numFmtId="4" fontId="14" fillId="18" borderId="31" applyNumberFormat="0" applyProtection="0">
      <alignment vertical="center"/>
    </xf>
    <xf numFmtId="4" fontId="14" fillId="18" borderId="31" applyNumberFormat="0" applyProtection="0">
      <alignment vertical="center"/>
    </xf>
    <xf numFmtId="4" fontId="12" fillId="28" borderId="27" applyNumberFormat="0" applyProtection="0">
      <alignment vertical="center"/>
    </xf>
    <xf numFmtId="4" fontId="34" fillId="28" borderId="27" applyNumberFormat="0" applyProtection="0">
      <alignment vertical="center"/>
    </xf>
    <xf numFmtId="4" fontId="14" fillId="28" borderId="31" applyNumberFormat="0" applyProtection="0">
      <alignment horizontal="left" vertical="center" indent="1"/>
    </xf>
    <xf numFmtId="4" fontId="14" fillId="28" borderId="31" applyNumberFormat="0" applyProtection="0">
      <alignment horizontal="left" vertical="center" indent="1"/>
    </xf>
    <xf numFmtId="4" fontId="12" fillId="28" borderId="27" applyNumberFormat="0" applyProtection="0">
      <alignment horizontal="left" vertical="center" indent="1"/>
    </xf>
    <xf numFmtId="4" fontId="12" fillId="28" borderId="27" applyNumberFormat="0" applyProtection="0">
      <alignment horizontal="left" vertical="center" indent="1"/>
    </xf>
    <xf numFmtId="4" fontId="14" fillId="21" borderId="31" applyNumberFormat="0" applyProtection="0">
      <alignment horizontal="left" vertical="center" indent="1"/>
    </xf>
    <xf numFmtId="4" fontId="14" fillId="21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4" fillId="16" borderId="31" applyNumberFormat="0" applyProtection="0">
      <alignment horizontal="right" vertical="center"/>
    </xf>
    <xf numFmtId="4" fontId="12" fillId="30" borderId="27" applyNumberFormat="0" applyProtection="0">
      <alignment horizontal="right" vertical="center"/>
    </xf>
    <xf numFmtId="4" fontId="14" fillId="82" borderId="31" applyNumberFormat="0" applyProtection="0">
      <alignment horizontal="right" vertical="center"/>
    </xf>
    <xf numFmtId="4" fontId="12" fillId="31" borderId="27" applyNumberFormat="0" applyProtection="0">
      <alignment horizontal="right" vertical="center"/>
    </xf>
    <xf numFmtId="4" fontId="14" fillId="22" borderId="40" applyNumberFormat="0" applyProtection="0">
      <alignment horizontal="right" vertical="center"/>
    </xf>
    <xf numFmtId="4" fontId="12" fillId="32" borderId="27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2" fillId="33" borderId="27" applyNumberFormat="0" applyProtection="0">
      <alignment horizontal="right" vertical="center"/>
    </xf>
    <xf numFmtId="4" fontId="14" fillId="83" borderId="31" applyNumberFormat="0" applyProtection="0">
      <alignment horizontal="right" vertical="center"/>
    </xf>
    <xf numFmtId="4" fontId="12" fillId="34" borderId="27" applyNumberFormat="0" applyProtection="0">
      <alignment horizontal="right" vertical="center"/>
    </xf>
    <xf numFmtId="4" fontId="14" fillId="53" borderId="31" applyNumberFormat="0" applyProtection="0">
      <alignment horizontal="right" vertical="center"/>
    </xf>
    <xf numFmtId="4" fontId="12" fillId="35" borderId="27" applyNumberFormat="0" applyProtection="0">
      <alignment horizontal="right" vertical="center"/>
    </xf>
    <xf numFmtId="4" fontId="14" fillId="20" borderId="31" applyNumberFormat="0" applyProtection="0">
      <alignment horizontal="right" vertical="center"/>
    </xf>
    <xf numFmtId="4" fontId="12" fillId="36" borderId="27" applyNumberFormat="0" applyProtection="0">
      <alignment horizontal="right" vertical="center"/>
    </xf>
    <xf numFmtId="4" fontId="14" fillId="27" borderId="31" applyNumberFormat="0" applyProtection="0">
      <alignment horizontal="right" vertical="center"/>
    </xf>
    <xf numFmtId="4" fontId="12" fillId="37" borderId="27" applyNumberFormat="0" applyProtection="0">
      <alignment horizontal="right" vertical="center"/>
    </xf>
    <xf numFmtId="4" fontId="14" fillId="84" borderId="31" applyNumberFormat="0" applyProtection="0">
      <alignment horizontal="right" vertical="center"/>
    </xf>
    <xf numFmtId="4" fontId="12" fillId="38" borderId="27" applyNumberFormat="0" applyProtection="0">
      <alignment horizontal="right" vertical="center"/>
    </xf>
    <xf numFmtId="4" fontId="14" fillId="85" borderId="40" applyNumberFormat="0" applyProtection="0">
      <alignment horizontal="left" vertical="center" indent="1"/>
    </xf>
    <xf numFmtId="4" fontId="35" fillId="39" borderId="27" applyNumberFormat="0" applyProtection="0">
      <alignment horizontal="left" vertical="center" indent="1"/>
    </xf>
    <xf numFmtId="4" fontId="12" fillId="40" borderId="29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4" fontId="14" fillId="86" borderId="31" applyNumberFormat="0" applyProtection="0">
      <alignment horizontal="right" vertical="center"/>
    </xf>
    <xf numFmtId="4" fontId="14" fillId="86" borderId="31" applyNumberFormat="0" applyProtection="0">
      <alignment horizontal="right" vertical="center"/>
    </xf>
    <xf numFmtId="0" fontId="7" fillId="29" borderId="27" applyNumberFormat="0" applyProtection="0">
      <alignment horizontal="left" vertical="center" indent="1"/>
    </xf>
    <xf numFmtId="4" fontId="14" fillId="87" borderId="40" applyNumberFormat="0" applyProtection="0">
      <alignment horizontal="left" vertical="center" indent="1"/>
    </xf>
    <xf numFmtId="4" fontId="37" fillId="40" borderId="27" applyNumberFormat="0" applyProtection="0">
      <alignment horizontal="left" vertical="center" indent="1"/>
    </xf>
    <xf numFmtId="4" fontId="14" fillId="86" borderId="40" applyNumberFormat="0" applyProtection="0">
      <alignment horizontal="left" vertical="center" indent="1"/>
    </xf>
    <xf numFmtId="4" fontId="37" fillId="42" borderId="27" applyNumberFormat="0" applyProtection="0">
      <alignment horizontal="left" vertical="center" indent="1"/>
    </xf>
    <xf numFmtId="0" fontId="14" fillId="17" borderId="31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44" fillId="23" borderId="39" applyNumberFormat="0" applyProtection="0">
      <alignment horizontal="left" vertical="top" indent="1"/>
    </xf>
    <xf numFmtId="0" fontId="7" fillId="42" borderId="27" applyNumberFormat="0" applyProtection="0">
      <alignment horizontal="left" vertical="center" indent="1"/>
    </xf>
    <xf numFmtId="0" fontId="14" fillId="26" borderId="31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44" fillId="86" borderId="39" applyNumberFormat="0" applyProtection="0">
      <alignment horizontal="left" vertical="top" indent="1"/>
    </xf>
    <xf numFmtId="0" fontId="7" fillId="43" borderId="27" applyNumberFormat="0" applyProtection="0">
      <alignment horizontal="left" vertical="center" indent="1"/>
    </xf>
    <xf numFmtId="0" fontId="14" fillId="44" borderId="31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44" fillId="44" borderId="39" applyNumberFormat="0" applyProtection="0">
      <alignment horizontal="left" vertical="top" indent="1"/>
    </xf>
    <xf numFmtId="0" fontId="7" fillId="2" borderId="27" applyNumberFormat="0" applyProtection="0">
      <alignment horizontal="left" vertical="center" indent="1"/>
    </xf>
    <xf numFmtId="0" fontId="14" fillId="87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44" fillId="87" borderId="39" applyNumberFormat="0" applyProtection="0">
      <alignment horizontal="left" vertical="top" indent="1"/>
    </xf>
    <xf numFmtId="0" fontId="44" fillId="87" borderId="39" applyNumberFormat="0" applyProtection="0">
      <alignment horizontal="left" vertical="top" indent="1"/>
    </xf>
    <xf numFmtId="0" fontId="7" fillId="29" borderId="27" applyNumberFormat="0" applyProtection="0">
      <alignment horizontal="left" vertical="center" indent="1"/>
    </xf>
    <xf numFmtId="0" fontId="7" fillId="0" borderId="0"/>
    <xf numFmtId="4" fontId="12" fillId="3" borderId="27" applyNumberFormat="0" applyProtection="0">
      <alignment vertical="center"/>
    </xf>
    <xf numFmtId="4" fontId="34" fillId="3" borderId="27" applyNumberFormat="0" applyProtection="0">
      <alignment vertical="center"/>
    </xf>
    <xf numFmtId="4" fontId="12" fillId="3" borderId="27" applyNumberFormat="0" applyProtection="0">
      <alignment horizontal="left" vertical="center" indent="1"/>
    </xf>
    <xf numFmtId="4" fontId="12" fillId="3" borderId="27" applyNumberFormat="0" applyProtection="0">
      <alignment horizontal="left" vertical="center" indent="1"/>
    </xf>
    <xf numFmtId="4" fontId="14" fillId="0" borderId="31" applyNumberFormat="0" applyProtection="0">
      <alignment horizontal="right" vertical="center"/>
    </xf>
    <xf numFmtId="4" fontId="14" fillId="0" borderId="31" applyNumberFormat="0" applyProtection="0">
      <alignment horizontal="right" vertical="center"/>
    </xf>
    <xf numFmtId="4" fontId="12" fillId="40" borderId="27" applyNumberFormat="0" applyProtection="0">
      <alignment horizontal="right" vertical="center"/>
    </xf>
    <xf numFmtId="4" fontId="34" fillId="40" borderId="27" applyNumberFormat="0" applyProtection="0">
      <alignment horizontal="right" vertical="center"/>
    </xf>
    <xf numFmtId="4" fontId="14" fillId="21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39" fillId="0" borderId="0"/>
    <xf numFmtId="4" fontId="40" fillId="40" borderId="27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8" fillId="0" borderId="0"/>
    <xf numFmtId="0" fontId="44" fillId="80" borderId="0"/>
    <xf numFmtId="164" fontId="7" fillId="0" borderId="0" applyFont="0" applyFill="0" applyBorder="0" applyAlignment="0" applyProtection="0"/>
    <xf numFmtId="0" fontId="10" fillId="0" borderId="0"/>
    <xf numFmtId="0" fontId="19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85" fillId="0" borderId="0"/>
    <xf numFmtId="0" fontId="90" fillId="0" borderId="0" applyNumberFormat="0" applyFill="0" applyBorder="0" applyAlignment="0" applyProtection="0"/>
    <xf numFmtId="0" fontId="85" fillId="0" borderId="0"/>
    <xf numFmtId="0" fontId="5" fillId="0" borderId="0"/>
    <xf numFmtId="0" fontId="91" fillId="0" borderId="0" applyNumberFormat="0" applyFont="0" applyFill="0" applyBorder="0" applyAlignment="0" applyProtection="0"/>
    <xf numFmtId="0" fontId="85" fillId="0" borderId="0"/>
    <xf numFmtId="0" fontId="85" fillId="0" borderId="0"/>
    <xf numFmtId="0" fontId="10" fillId="0" borderId="0"/>
    <xf numFmtId="0" fontId="10" fillId="0" borderId="0"/>
    <xf numFmtId="0" fontId="85" fillId="0" borderId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10" fillId="0" borderId="0"/>
    <xf numFmtId="0" fontId="85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0" fillId="0" borderId="0"/>
    <xf numFmtId="0" fontId="10" fillId="0" borderId="0"/>
    <xf numFmtId="0" fontId="85" fillId="0" borderId="0"/>
    <xf numFmtId="0" fontId="91" fillId="0" borderId="0" applyNumberFormat="0" applyFill="0" applyBorder="0" applyAlignment="0" applyProtection="0"/>
    <xf numFmtId="0" fontId="10" fillId="0" borderId="0"/>
    <xf numFmtId="0" fontId="85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92" fillId="0" borderId="0"/>
    <xf numFmtId="0" fontId="9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85" fillId="0" borderId="0"/>
    <xf numFmtId="0" fontId="10" fillId="0" borderId="0"/>
    <xf numFmtId="0" fontId="7" fillId="0" borderId="0"/>
    <xf numFmtId="0" fontId="7" fillId="0" borderId="0"/>
    <xf numFmtId="0" fontId="92" fillId="0" borderId="0"/>
    <xf numFmtId="0" fontId="77" fillId="0" borderId="0"/>
    <xf numFmtId="187" fontId="93" fillId="0" borderId="0">
      <alignment horizontal="left"/>
    </xf>
    <xf numFmtId="188" fontId="94" fillId="0" borderId="0">
      <alignment horizontal="left"/>
    </xf>
    <xf numFmtId="0" fontId="47" fillId="110" borderId="0" applyNumberFormat="0" applyBorder="0" applyAlignment="0" applyProtection="0"/>
    <xf numFmtId="0" fontId="47" fillId="81" borderId="0" applyNumberFormat="0" applyBorder="0" applyAlignment="0" applyProtection="0"/>
    <xf numFmtId="0" fontId="47" fillId="77" borderId="0" applyNumberFormat="0" applyBorder="0" applyAlignment="0" applyProtection="0"/>
    <xf numFmtId="0" fontId="47" fillId="111" borderId="0" applyNumberFormat="0" applyBorder="0" applyAlignment="0" applyProtection="0"/>
    <xf numFmtId="0" fontId="47" fillId="112" borderId="0" applyNumberFormat="0" applyBorder="0" applyAlignment="0" applyProtection="0"/>
    <xf numFmtId="0" fontId="47" fillId="113" borderId="0" applyNumberFormat="0" applyBorder="0" applyAlignment="0" applyProtection="0"/>
    <xf numFmtId="0" fontId="20" fillId="114" borderId="0" applyNumberFormat="0" applyBorder="0" applyAlignment="0" applyProtection="0"/>
    <xf numFmtId="0" fontId="20" fillId="12" borderId="0" applyNumberFormat="0" applyBorder="0" applyAlignment="0" applyProtection="0"/>
    <xf numFmtId="0" fontId="20" fillId="115" borderId="0" applyNumberFormat="0" applyBorder="0" applyAlignment="0" applyProtection="0"/>
    <xf numFmtId="0" fontId="20" fillId="78" borderId="0" applyNumberFormat="0" applyBorder="0" applyAlignment="0" applyProtection="0"/>
    <xf numFmtId="0" fontId="20" fillId="114" borderId="0" applyNumberFormat="0" applyBorder="0" applyAlignment="0" applyProtection="0"/>
    <xf numFmtId="0" fontId="20" fillId="116" borderId="0" applyNumberFormat="0" applyBorder="0" applyAlignment="0" applyProtection="0"/>
    <xf numFmtId="0" fontId="47" fillId="117" borderId="0" applyNumberFormat="0" applyBorder="0" applyAlignment="0" applyProtection="0"/>
    <xf numFmtId="0" fontId="47" fillId="118" borderId="0" applyNumberFormat="0" applyBorder="0" applyAlignment="0" applyProtection="0"/>
    <xf numFmtId="0" fontId="47" fillId="111" borderId="0" applyNumberFormat="0" applyBorder="0" applyAlignment="0" applyProtection="0"/>
    <xf numFmtId="0" fontId="47" fillId="117" borderId="0" applyNumberFormat="0" applyBorder="0" applyAlignment="0" applyProtection="0"/>
    <xf numFmtId="0" fontId="47" fillId="119" borderId="0" applyNumberFormat="0" applyBorder="0" applyAlignment="0" applyProtection="0"/>
    <xf numFmtId="0" fontId="20" fillId="114" borderId="0" applyNumberFormat="0" applyBorder="0" applyAlignment="0" applyProtection="0"/>
    <xf numFmtId="0" fontId="20" fillId="12" borderId="0" applyNumberFormat="0" applyBorder="0" applyAlignment="0" applyProtection="0"/>
    <xf numFmtId="0" fontId="20" fillId="115" borderId="0" applyNumberFormat="0" applyBorder="0" applyAlignment="0" applyProtection="0"/>
    <xf numFmtId="0" fontId="20" fillId="120" borderId="0" applyNumberFormat="0" applyBorder="0" applyAlignment="0" applyProtection="0"/>
    <xf numFmtId="0" fontId="20" fillId="114" borderId="0" applyNumberFormat="0" applyBorder="0" applyAlignment="0" applyProtection="0"/>
    <xf numFmtId="0" fontId="20" fillId="12" borderId="0" applyNumberFormat="0" applyBorder="0" applyAlignment="0" applyProtection="0"/>
    <xf numFmtId="0" fontId="48" fillId="121" borderId="0" applyNumberFormat="0" applyBorder="0" applyAlignment="0" applyProtection="0"/>
    <xf numFmtId="0" fontId="48" fillId="118" borderId="0" applyNumberFormat="0" applyBorder="0" applyAlignment="0" applyProtection="0"/>
    <xf numFmtId="0" fontId="48" fillId="122" borderId="0" applyNumberFormat="0" applyBorder="0" applyAlignment="0" applyProtection="0"/>
    <xf numFmtId="0" fontId="48" fillId="123" borderId="0" applyNumberFormat="0" applyBorder="0" applyAlignment="0" applyProtection="0"/>
    <xf numFmtId="0" fontId="48" fillId="124" borderId="0" applyNumberFormat="0" applyBorder="0" applyAlignment="0" applyProtection="0"/>
    <xf numFmtId="0" fontId="21" fillId="114" borderId="0" applyNumberFormat="0" applyBorder="0" applyAlignment="0" applyProtection="0"/>
    <xf numFmtId="0" fontId="21" fillId="13" borderId="0" applyNumberFormat="0" applyBorder="0" applyAlignment="0" applyProtection="0"/>
    <xf numFmtId="0" fontId="21" fillId="115" borderId="0" applyNumberFormat="0" applyBorder="0" applyAlignment="0" applyProtection="0"/>
    <xf numFmtId="0" fontId="21" fillId="17" borderId="0" applyNumberFormat="0" applyBorder="0" applyAlignment="0" applyProtection="0"/>
    <xf numFmtId="0" fontId="21" fillId="125" borderId="0" applyNumberFormat="0" applyBorder="0" applyAlignment="0" applyProtection="0"/>
    <xf numFmtId="0" fontId="21" fillId="12" borderId="0" applyNumberFormat="0" applyBorder="0" applyAlignment="0" applyProtection="0"/>
    <xf numFmtId="0" fontId="77" fillId="0" borderId="0"/>
    <xf numFmtId="0" fontId="19" fillId="0" borderId="0"/>
    <xf numFmtId="0" fontId="19" fillId="0" borderId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21" fillId="127" borderId="0" applyNumberFormat="0" applyBorder="0" applyAlignment="0" applyProtection="0"/>
    <xf numFmtId="0" fontId="95" fillId="21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21" fillId="13" borderId="0" applyNumberFormat="0" applyBorder="0" applyAlignment="0" applyProtection="0"/>
    <xf numFmtId="0" fontId="95" fillId="22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73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95" fillId="20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52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95" fillId="23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21" fillId="127" borderId="0" applyNumberFormat="0" applyBorder="0" applyAlignment="0" applyProtection="0"/>
    <xf numFmtId="0" fontId="95" fillId="2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129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21" fillId="130" borderId="0" applyNumberFormat="0" applyBorder="0" applyAlignment="0" applyProtection="0"/>
    <xf numFmtId="0" fontId="95" fillId="5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7" fillId="0" borderId="0"/>
    <xf numFmtId="0" fontId="7" fillId="0" borderId="0"/>
    <xf numFmtId="0" fontId="96" fillId="16" borderId="0" applyNumberFormat="0" applyBorder="0" applyAlignment="0" applyProtection="0"/>
    <xf numFmtId="0" fontId="60" fillId="131" borderId="0" applyNumberFormat="0" applyBorder="0" applyAlignment="0" applyProtection="0"/>
    <xf numFmtId="0" fontId="121" fillId="16" borderId="0" applyNumberFormat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0" fontId="49" fillId="113" borderId="22" applyNumberFormat="0" applyAlignment="0" applyProtection="0"/>
    <xf numFmtId="0" fontId="94" fillId="0" borderId="0" applyFont="0" applyFill="0" applyBorder="0" applyAlignment="0" applyProtection="0">
      <alignment horizontal="right"/>
    </xf>
    <xf numFmtId="0" fontId="48" fillId="128" borderId="0" applyNumberFormat="0" applyBorder="0" applyAlignment="0" applyProtection="0"/>
    <xf numFmtId="173" fontId="11" fillId="0" borderId="0" applyFill="0" applyBorder="0" applyAlignment="0"/>
    <xf numFmtId="173" fontId="61" fillId="0" borderId="0" applyFill="0" applyBorder="0" applyAlignment="0"/>
    <xf numFmtId="0" fontId="48" fillId="126" borderId="0" applyNumberFormat="0" applyBorder="0" applyAlignment="0" applyProtection="0"/>
    <xf numFmtId="174" fontId="11" fillId="0" borderId="0" applyFill="0" applyBorder="0" applyAlignment="0"/>
    <xf numFmtId="174" fontId="61" fillId="0" borderId="0" applyFill="0" applyBorder="0" applyAlignment="0"/>
    <xf numFmtId="175" fontId="11" fillId="0" borderId="0" applyFill="0" applyBorder="0" applyAlignment="0"/>
    <xf numFmtId="175" fontId="61" fillId="0" borderId="0" applyFill="0" applyBorder="0" applyAlignment="0"/>
    <xf numFmtId="176" fontId="11" fillId="0" borderId="0" applyFill="0" applyBorder="0" applyAlignment="0"/>
    <xf numFmtId="176" fontId="61" fillId="0" borderId="0" applyFill="0" applyBorder="0" applyAlignment="0"/>
    <xf numFmtId="177" fontId="11" fillId="0" borderId="0" applyFill="0" applyBorder="0" applyAlignment="0"/>
    <xf numFmtId="177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0" fontId="48" fillId="75" borderId="0" applyNumberFormat="0" applyBorder="0" applyAlignment="0" applyProtection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0" fontId="98" fillId="78" borderId="22" applyNumberFormat="0" applyAlignment="0" applyProtection="0"/>
    <xf numFmtId="0" fontId="76" fillId="79" borderId="22" applyNumberFormat="0" applyAlignment="0" applyProtection="0"/>
    <xf numFmtId="189" fontId="99" fillId="0" borderId="0" applyFill="0" applyBorder="0" applyProtection="0"/>
    <xf numFmtId="0" fontId="100" fillId="19" borderId="23" applyNumberFormat="0" applyAlignment="0" applyProtection="0"/>
    <xf numFmtId="0" fontId="54" fillId="69" borderId="23" applyNumberFormat="0" applyAlignment="0" applyProtection="0"/>
    <xf numFmtId="0" fontId="24" fillId="132" borderId="49" applyNumberFormat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0" borderId="32" applyNumberFormat="0" applyFill="0" applyAlignment="0" applyProtection="0"/>
    <xf numFmtId="0" fontId="81" fillId="0" borderId="51" applyNumberFormat="0" applyFill="0" applyAlignment="0" applyProtection="0"/>
    <xf numFmtId="0" fontId="81" fillId="0" borderId="0" applyNumberFormat="0" applyFill="0" applyBorder="0" applyAlignment="0" applyProtection="0"/>
    <xf numFmtId="185" fontId="7" fillId="0" borderId="0" applyFill="0" applyBorder="0" applyAlignment="0" applyProtection="0"/>
    <xf numFmtId="173" fontId="11" fillId="0" borderId="0" applyFont="0" applyFill="0" applyBorder="0" applyAlignment="0" applyProtection="0"/>
    <xf numFmtId="173" fontId="61" fillId="0" borderId="0" applyFont="0" applyFill="0" applyBorder="0" applyAlignment="0" applyProtection="0"/>
    <xf numFmtId="164" fontId="44" fillId="0" borderId="0" applyFont="0" applyFill="0" applyBorder="0" applyAlignment="0" applyProtection="0"/>
    <xf numFmtId="195" fontId="77" fillId="0" borderId="0" applyFont="0" applyFill="0" applyBorder="0" applyAlignment="0" applyProtection="0"/>
    <xf numFmtId="0" fontId="101" fillId="0" borderId="0" applyNumberFormat="0" applyAlignment="0">
      <alignment horizontal="left"/>
    </xf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4" fontId="37" fillId="0" borderId="0" applyFill="0" applyBorder="0" applyAlignment="0"/>
    <xf numFmtId="14" fontId="13" fillId="0" borderId="0"/>
    <xf numFmtId="38" fontId="13" fillId="0" borderId="0" applyFont="0" applyFill="0" applyBorder="0" applyAlignment="0" applyProtection="0"/>
    <xf numFmtId="195" fontId="19" fillId="0" borderId="0" applyFont="0" applyFill="0" applyBorder="0" applyAlignment="0" applyProtection="0"/>
    <xf numFmtId="40" fontId="13" fillId="0" borderId="0" applyFont="0" applyFill="0" applyBorder="0" applyAlignment="0" applyProtection="0"/>
    <xf numFmtId="165" fontId="99" fillId="0" borderId="0" applyFill="0" applyBorder="0" applyProtection="0"/>
    <xf numFmtId="0" fontId="54" fillId="69" borderId="23" applyNumberFormat="0" applyAlignment="0" applyProtection="0"/>
    <xf numFmtId="173" fontId="11" fillId="0" borderId="0" applyFill="0" applyBorder="0" applyAlignment="0"/>
    <xf numFmtId="173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0" fontId="102" fillId="0" borderId="0" applyNumberFormat="0" applyAlignment="0">
      <alignment horizontal="left"/>
    </xf>
    <xf numFmtId="0" fontId="77" fillId="0" borderId="0" applyFont="0" applyFill="0" applyBorder="0" applyAlignment="0" applyProtection="0"/>
    <xf numFmtId="190" fontId="44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68" fontId="45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2" borderId="0"/>
    <xf numFmtId="0" fontId="7" fillId="2" borderId="0"/>
    <xf numFmtId="0" fontId="104" fillId="133" borderId="0" applyNumberFormat="0" applyBorder="0" applyAlignment="0" applyProtection="0"/>
    <xf numFmtId="0" fontId="56" fillId="134" borderId="0" applyNumberFormat="0" applyBorder="0" applyAlignment="0" applyProtection="0"/>
    <xf numFmtId="0" fontId="26" fillId="115" borderId="0" applyNumberFormat="0" applyBorder="0" applyAlignment="0" applyProtection="0"/>
    <xf numFmtId="38" fontId="44" fillId="2" borderId="0" applyNumberFormat="0" applyBorder="0" applyAlignment="0" applyProtection="0"/>
    <xf numFmtId="191" fontId="105" fillId="0" borderId="0" applyNumberFormat="0" applyFill="0" applyBorder="0" applyProtection="0">
      <alignment horizontal="right"/>
    </xf>
    <xf numFmtId="0" fontId="48" fillId="129" borderId="0" applyNumberFormat="0" applyBorder="0" applyAlignment="0" applyProtection="0"/>
    <xf numFmtId="0" fontId="46" fillId="0" borderId="2" applyNumberFormat="0" applyAlignment="0" applyProtection="0">
      <alignment horizontal="left" vertical="center"/>
    </xf>
    <xf numFmtId="0" fontId="46" fillId="0" borderId="3">
      <alignment horizontal="left" vertical="center"/>
    </xf>
    <xf numFmtId="0" fontId="27" fillId="0" borderId="52" applyNumberFormat="0" applyFill="0" applyAlignment="0" applyProtection="0"/>
    <xf numFmtId="0" fontId="28" fillId="0" borderId="53" applyNumberFormat="0" applyFill="0" applyAlignment="0" applyProtection="0"/>
    <xf numFmtId="0" fontId="29" fillId="0" borderId="54" applyNumberFormat="0" applyFill="0" applyAlignment="0" applyProtection="0"/>
    <xf numFmtId="0" fontId="29" fillId="0" borderId="0" applyNumberFormat="0" applyFill="0" applyBorder="0" applyAlignment="0" applyProtection="0"/>
    <xf numFmtId="0" fontId="44" fillId="80" borderId="0"/>
    <xf numFmtId="0" fontId="106" fillId="0" borderId="0" applyNumberFormat="0" applyFill="0" applyBorder="0" applyAlignment="0" applyProtection="0">
      <alignment vertical="top"/>
      <protection locked="0"/>
    </xf>
    <xf numFmtId="10" fontId="44" fillId="3" borderId="4" applyNumberFormat="0" applyBorder="0" applyAlignment="0" applyProtection="0"/>
    <xf numFmtId="0" fontId="18" fillId="47" borderId="38" applyNumberFormat="0" applyAlignment="0" applyProtection="0"/>
    <xf numFmtId="0" fontId="48" fillId="126" borderId="0" applyNumberFormat="0" applyBorder="0" applyAlignment="0" applyProtection="0"/>
    <xf numFmtId="0" fontId="48" fillId="135" borderId="0" applyNumberFormat="0" applyBorder="0" applyAlignment="0" applyProtection="0"/>
    <xf numFmtId="0" fontId="48" fillId="126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9" borderId="0" applyNumberFormat="0" applyBorder="0" applyAlignment="0" applyProtection="0"/>
    <xf numFmtId="0" fontId="48" fillId="52" borderId="0" applyNumberFormat="0" applyBorder="0" applyAlignment="0" applyProtection="0"/>
    <xf numFmtId="0" fontId="48" fillId="129" borderId="0" applyNumberFormat="0" applyBorder="0" applyAlignment="0" applyProtection="0"/>
    <xf numFmtId="0" fontId="48" fillId="75" borderId="0" applyNumberFormat="0" applyBorder="0" applyAlignment="0" applyProtection="0"/>
    <xf numFmtId="0" fontId="48" fillId="122" borderId="0" applyNumberFormat="0" applyBorder="0" applyAlignment="0" applyProtection="0"/>
    <xf numFmtId="0" fontId="48" fillId="52" borderId="0" applyNumberFormat="0" applyBorder="0" applyAlignment="0" applyProtection="0"/>
    <xf numFmtId="0" fontId="48" fillId="12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56" fillId="134" borderId="0" applyNumberFormat="0" applyBorder="0" applyAlignment="0" applyProtection="0"/>
    <xf numFmtId="0" fontId="56" fillId="134" borderId="0" applyNumberFormat="0" applyBorder="0" applyAlignment="0" applyProtection="0"/>
    <xf numFmtId="0" fontId="57" fillId="49" borderId="27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3" fontId="11" fillId="0" borderId="0" applyFill="0" applyBorder="0" applyAlignment="0"/>
    <xf numFmtId="173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0" fontId="45" fillId="0" borderId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0" fontId="122" fillId="0" borderId="37" applyNumberFormat="0" applyFill="0" applyAlignment="0" applyProtection="0"/>
    <xf numFmtId="0" fontId="58" fillId="0" borderId="0" applyNumberFormat="0" applyFill="0" applyBorder="0" applyAlignment="0" applyProtection="0"/>
    <xf numFmtId="0" fontId="4" fillId="0" borderId="0"/>
    <xf numFmtId="0" fontId="18" fillId="0" borderId="0"/>
    <xf numFmtId="0" fontId="107" fillId="0" borderId="0"/>
    <xf numFmtId="41" fontId="7" fillId="0" borderId="0" applyFill="0" applyBorder="0" applyAlignment="0" applyProtection="0">
      <alignment horizontal="right"/>
    </xf>
    <xf numFmtId="41" fontId="7" fillId="0" borderId="0" applyFill="0" applyBorder="0" applyAlignment="0" applyProtection="0">
      <alignment horizontal="right"/>
    </xf>
    <xf numFmtId="0" fontId="108" fillId="18" borderId="0" applyNumberFormat="0" applyBorder="0" applyAlignment="0" applyProtection="0"/>
    <xf numFmtId="0" fontId="75" fillId="50" borderId="0" applyNumberFormat="0" applyBorder="0" applyAlignment="0" applyProtection="0"/>
    <xf numFmtId="0" fontId="32" fillId="18" borderId="0" applyNumberFormat="0" applyBorder="0" applyAlignment="0" applyProtection="0"/>
    <xf numFmtId="37" fontId="109" fillId="0" borderId="0"/>
    <xf numFmtId="179" fontId="17" fillId="0" borderId="0"/>
    <xf numFmtId="179" fontId="86" fillId="0" borderId="0"/>
    <xf numFmtId="186" fontId="17" fillId="0" borderId="0"/>
    <xf numFmtId="0" fontId="4" fillId="0" borderId="0"/>
    <xf numFmtId="0" fontId="4" fillId="0" borderId="0"/>
    <xf numFmtId="0" fontId="7" fillId="0" borderId="0"/>
    <xf numFmtId="0" fontId="45" fillId="0" borderId="0"/>
    <xf numFmtId="0" fontId="45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9" fillId="0" borderId="0"/>
    <xf numFmtId="0" fontId="123" fillId="0" borderId="0"/>
    <xf numFmtId="0" fontId="45" fillId="0" borderId="0"/>
    <xf numFmtId="0" fontId="7" fillId="0" borderId="0"/>
    <xf numFmtId="0" fontId="7" fillId="0" borderId="0"/>
    <xf numFmtId="0" fontId="12" fillId="0" borderId="0"/>
    <xf numFmtId="0" fontId="19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4" fillId="0" borderId="0"/>
    <xf numFmtId="0" fontId="44" fillId="80" borderId="0"/>
    <xf numFmtId="0" fontId="44" fillId="80" borderId="0"/>
    <xf numFmtId="0" fontId="44" fillId="80" borderId="0"/>
    <xf numFmtId="0" fontId="123" fillId="0" borderId="0"/>
    <xf numFmtId="0" fontId="7" fillId="0" borderId="0"/>
    <xf numFmtId="0" fontId="4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44" fillId="8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7" fillId="0" borderId="0"/>
    <xf numFmtId="0" fontId="19" fillId="0" borderId="0"/>
    <xf numFmtId="0" fontId="45" fillId="0" borderId="0"/>
    <xf numFmtId="0" fontId="19" fillId="0" borderId="0"/>
    <xf numFmtId="0" fontId="44" fillId="80" borderId="0"/>
    <xf numFmtId="0" fontId="44" fillId="0" borderId="0"/>
    <xf numFmtId="0" fontId="44" fillId="0" borderId="0"/>
    <xf numFmtId="0" fontId="7" fillId="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123" fillId="0" borderId="0"/>
    <xf numFmtId="0" fontId="123" fillId="0" borderId="0"/>
    <xf numFmtId="0" fontId="45" fillId="0" borderId="0"/>
    <xf numFmtId="0" fontId="7" fillId="0" borderId="0"/>
    <xf numFmtId="0" fontId="123" fillId="0" borderId="0"/>
    <xf numFmtId="0" fontId="18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7" fillId="0" borderId="0"/>
    <xf numFmtId="0" fontId="45" fillId="0" borderId="0"/>
    <xf numFmtId="0" fontId="89" fillId="0" borderId="0"/>
    <xf numFmtId="0" fontId="18" fillId="0" borderId="0"/>
    <xf numFmtId="0" fontId="9" fillId="0" borderId="0"/>
    <xf numFmtId="0" fontId="9" fillId="0" borderId="0"/>
    <xf numFmtId="0" fontId="44" fillId="80" borderId="0"/>
    <xf numFmtId="0" fontId="9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18" fillId="0" borderId="0"/>
    <xf numFmtId="0" fontId="44" fillId="80" borderId="0"/>
    <xf numFmtId="0" fontId="44" fillId="8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18" fillId="0" borderId="0"/>
    <xf numFmtId="0" fontId="44" fillId="80" borderId="0"/>
    <xf numFmtId="0" fontId="44" fillId="80" borderId="0"/>
    <xf numFmtId="0" fontId="18" fillId="0" borderId="0"/>
    <xf numFmtId="0" fontId="44" fillId="80" borderId="0"/>
    <xf numFmtId="0" fontId="9" fillId="0" borderId="0"/>
    <xf numFmtId="0" fontId="18" fillId="0" borderId="0"/>
    <xf numFmtId="0" fontId="9" fillId="0" borderId="0"/>
    <xf numFmtId="0" fontId="18" fillId="0" borderId="0"/>
    <xf numFmtId="0" fontId="87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107" fillId="0" borderId="0"/>
    <xf numFmtId="0" fontId="9" fillId="0" borderId="0"/>
    <xf numFmtId="0" fontId="44" fillId="8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" fillId="0" borderId="0"/>
    <xf numFmtId="0" fontId="44" fillId="80" borderId="0"/>
    <xf numFmtId="0" fontId="44" fillId="80" borderId="0"/>
    <xf numFmtId="0" fontId="4" fillId="0" borderId="0"/>
    <xf numFmtId="0" fontId="5" fillId="0" borderId="0"/>
    <xf numFmtId="0" fontId="77" fillId="116" borderId="38" applyNumberFormat="0" applyFont="0" applyAlignment="0" applyProtection="0"/>
    <xf numFmtId="0" fontId="110" fillId="0" borderId="0"/>
    <xf numFmtId="0" fontId="59" fillId="0" borderId="55" applyNumberFormat="0" applyFill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1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111" fillId="136" borderId="0"/>
    <xf numFmtId="173" fontId="11" fillId="0" borderId="0" applyFill="0" applyBorder="0" applyAlignment="0"/>
    <xf numFmtId="173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0" fontId="112" fillId="0" borderId="0" applyFill="0" applyBorder="0" applyAlignment="0" applyProtection="0"/>
    <xf numFmtId="0" fontId="13" fillId="0" borderId="0" applyNumberFormat="0" applyFont="0" applyFill="0" applyBorder="0" applyAlignment="0" applyProtection="0">
      <alignment horizontal="left"/>
    </xf>
    <xf numFmtId="15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0" fontId="7" fillId="0" borderId="56">
      <alignment horizontal="center"/>
    </xf>
    <xf numFmtId="0" fontId="7" fillId="0" borderId="56">
      <alignment horizontal="center"/>
    </xf>
    <xf numFmtId="3" fontId="13" fillId="0" borderId="0" applyFont="0" applyFill="0" applyBorder="0" applyAlignment="0" applyProtection="0"/>
    <xf numFmtId="0" fontId="13" fillId="137" borderId="0" applyNumberFormat="0" applyFont="0" applyBorder="0" applyAlignment="0" applyProtection="0"/>
    <xf numFmtId="192" fontId="113" fillId="0" borderId="0" applyNumberFormat="0" applyFill="0" applyBorder="0" applyAlignment="0" applyProtection="0">
      <alignment horizontal="left"/>
    </xf>
    <xf numFmtId="0" fontId="60" fillId="131" borderId="0" applyNumberFormat="0" applyBorder="0" applyAlignment="0" applyProtection="0"/>
    <xf numFmtId="0" fontId="60" fillId="131" borderId="0" applyNumberFormat="0" applyBorder="0" applyAlignment="0" applyProtection="0"/>
    <xf numFmtId="49" fontId="114" fillId="138" borderId="0" applyNumberFormat="0" applyFont="0" applyFill="0" applyBorder="0" applyAlignment="0">
      <alignment horizontal="center" vertical="center" wrapText="1" shrinkToFit="1"/>
    </xf>
    <xf numFmtId="0" fontId="37" fillId="50" borderId="27" applyNumberFormat="0" applyProtection="0">
      <alignment vertical="center"/>
    </xf>
    <xf numFmtId="4" fontId="12" fillId="28" borderId="27" applyNumberFormat="0" applyProtection="0">
      <alignment vertical="center"/>
    </xf>
    <xf numFmtId="0" fontId="82" fillId="50" borderId="27" applyNumberFormat="0" applyProtection="0">
      <alignment vertical="center"/>
    </xf>
    <xf numFmtId="0" fontId="37" fillId="50" borderId="27" applyNumberFormat="0" applyProtection="0">
      <alignment horizontal="left" vertical="center" indent="1"/>
    </xf>
    <xf numFmtId="4" fontId="12" fillId="28" borderId="27" applyNumberFormat="0" applyProtection="0">
      <alignment horizontal="left" vertical="center" indent="1"/>
    </xf>
    <xf numFmtId="0" fontId="37" fillId="50" borderId="27" applyNumberFormat="0" applyProtection="0">
      <alignment horizontal="left" vertical="center" indent="1"/>
    </xf>
    <xf numFmtId="0" fontId="7" fillId="110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37" fillId="81" borderId="27" applyNumberFormat="0" applyProtection="0">
      <alignment horizontal="right" vertical="center"/>
    </xf>
    <xf numFmtId="0" fontId="37" fillId="46" borderId="27" applyNumberFormat="0" applyProtection="0">
      <alignment horizontal="right" vertical="center"/>
    </xf>
    <xf numFmtId="0" fontId="37" fillId="73" borderId="27" applyNumberFormat="0" applyProtection="0">
      <alignment horizontal="right" vertical="center"/>
    </xf>
    <xf numFmtId="0" fontId="37" fillId="119" borderId="27" applyNumberFormat="0" applyProtection="0">
      <alignment horizontal="right" vertical="center"/>
    </xf>
    <xf numFmtId="0" fontId="37" fillId="124" borderId="27" applyNumberFormat="0" applyProtection="0">
      <alignment horizontal="right" vertical="center"/>
    </xf>
    <xf numFmtId="0" fontId="48" fillId="126" borderId="0" applyNumberFormat="0" applyBorder="0" applyAlignment="0" applyProtection="0"/>
    <xf numFmtId="0" fontId="37" fillId="76" borderId="27" applyNumberFormat="0" applyProtection="0">
      <alignment horizontal="right" vertical="center"/>
    </xf>
    <xf numFmtId="0" fontId="37" fillId="74" borderId="27" applyNumberFormat="0" applyProtection="0">
      <alignment horizontal="right" vertical="center"/>
    </xf>
    <xf numFmtId="0" fontId="37" fillId="139" borderId="27" applyNumberFormat="0" applyProtection="0">
      <alignment horizontal="right" vertical="center"/>
    </xf>
    <xf numFmtId="0" fontId="37" fillId="118" borderId="27" applyNumberFormat="0" applyProtection="0">
      <alignment horizontal="right" vertical="center"/>
    </xf>
    <xf numFmtId="0" fontId="83" fillId="140" borderId="27" applyNumberFormat="0" applyProtection="0">
      <alignment horizontal="left" vertical="center" indent="1"/>
    </xf>
    <xf numFmtId="4" fontId="35" fillId="39" borderId="27" applyNumberFormat="0" applyProtection="0">
      <alignment horizontal="left" vertical="center" indent="1"/>
    </xf>
    <xf numFmtId="0" fontId="37" fillId="141" borderId="57" applyNumberFormat="0" applyProtection="0">
      <alignment horizontal="left" vertical="center" indent="1"/>
    </xf>
    <xf numFmtId="4" fontId="12" fillId="40" borderId="29" applyNumberFormat="0" applyProtection="0">
      <alignment horizontal="left" vertical="center" indent="1"/>
    </xf>
    <xf numFmtId="0" fontId="36" fillId="75" borderId="0" applyNumberFormat="0" applyProtection="0">
      <alignment horizontal="left" vertical="center" indent="1"/>
    </xf>
    <xf numFmtId="0" fontId="7" fillId="110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0" borderId="0"/>
    <xf numFmtId="0" fontId="7" fillId="0" borderId="0"/>
    <xf numFmtId="0" fontId="37" fillId="141" borderId="27" applyNumberFormat="0" applyProtection="0">
      <alignment horizontal="left" vertical="center" indent="1"/>
    </xf>
    <xf numFmtId="4" fontId="37" fillId="40" borderId="27" applyNumberFormat="0" applyProtection="0">
      <alignment horizontal="left" vertical="center" indent="1"/>
    </xf>
    <xf numFmtId="0" fontId="37" fillId="142" borderId="27" applyNumberFormat="0" applyProtection="0">
      <alignment horizontal="left" vertical="center" indent="1"/>
    </xf>
    <xf numFmtId="4" fontId="37" fillId="42" borderId="27" applyNumberFormat="0" applyProtection="0">
      <alignment horizontal="left" vertical="center" indent="1"/>
    </xf>
    <xf numFmtId="0" fontId="7" fillId="1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45" fillId="0" borderId="0"/>
    <xf numFmtId="0" fontId="7" fillId="1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7" fillId="69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18" fillId="0" borderId="0"/>
    <xf numFmtId="0" fontId="7" fillId="69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7" fillId="49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7" fillId="49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77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110" borderId="27" applyNumberFormat="0" applyProtection="0">
      <alignment horizontal="left" vertical="center" indent="1"/>
    </xf>
    <xf numFmtId="0" fontId="45" fillId="0" borderId="0"/>
    <xf numFmtId="0" fontId="7" fillId="110" borderId="27" applyNumberFormat="0" applyProtection="0">
      <alignment horizontal="left" vertical="center" indent="1"/>
    </xf>
    <xf numFmtId="0" fontId="48" fillId="73" borderId="0" applyNumberFormat="0" applyBorder="0" applyAlignment="0" applyProtection="0"/>
    <xf numFmtId="0" fontId="7" fillId="110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110" borderId="27" applyNumberFormat="0" applyProtection="0">
      <alignment horizontal="left" vertical="center" indent="1"/>
    </xf>
    <xf numFmtId="0" fontId="48" fillId="128" borderId="0" applyNumberFormat="0" applyBorder="0" applyAlignment="0" applyProtection="0"/>
    <xf numFmtId="0" fontId="7" fillId="0" borderId="0"/>
    <xf numFmtId="0" fontId="7" fillId="0" borderId="0"/>
    <xf numFmtId="0" fontId="37" fillId="47" borderId="27" applyNumberFormat="0" applyProtection="0">
      <alignment vertical="center"/>
    </xf>
    <xf numFmtId="0" fontId="82" fillId="47" borderId="27" applyNumberFormat="0" applyProtection="0">
      <alignment vertical="center"/>
    </xf>
    <xf numFmtId="0" fontId="37" fillId="47" borderId="27" applyNumberFormat="0" applyProtection="0">
      <alignment horizontal="left" vertical="center" indent="1"/>
    </xf>
    <xf numFmtId="0" fontId="37" fillId="47" borderId="27" applyNumberFormat="0" applyProtection="0">
      <alignment horizontal="left" vertical="center" indent="1"/>
    </xf>
    <xf numFmtId="0" fontId="37" fillId="141" borderId="27" applyNumberFormat="0" applyProtection="0">
      <alignment horizontal="right" vertical="center"/>
    </xf>
    <xf numFmtId="0" fontId="37" fillId="141" borderId="27" applyNumberFormat="0" applyProtection="0">
      <alignment horizontal="right" vertical="center"/>
    </xf>
    <xf numFmtId="0" fontId="82" fillId="141" borderId="27" applyNumberFormat="0" applyProtection="0">
      <alignment horizontal="right" vertical="center"/>
    </xf>
    <xf numFmtId="0" fontId="7" fillId="110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110" borderId="27" applyNumberFormat="0" applyProtection="0">
      <alignment horizontal="left" vertical="center" indent="1"/>
    </xf>
    <xf numFmtId="0" fontId="84" fillId="141" borderId="27" applyNumberFormat="0" applyProtection="0">
      <alignment horizontal="right" vertical="center"/>
    </xf>
    <xf numFmtId="0" fontId="115" fillId="143" borderId="0"/>
    <xf numFmtId="0" fontId="116" fillId="143" borderId="0"/>
    <xf numFmtId="0" fontId="117" fillId="4" borderId="0"/>
    <xf numFmtId="0" fontId="75" fillId="50" borderId="0" applyNumberFormat="0" applyBorder="0" applyAlignment="0" applyProtection="0"/>
    <xf numFmtId="0" fontId="75" fillId="50" borderId="0" applyNumberFormat="0" applyBorder="0" applyAlignment="0" applyProtection="0"/>
    <xf numFmtId="0" fontId="105" fillId="0" borderId="0">
      <alignment horizontal="center"/>
    </xf>
    <xf numFmtId="0" fontId="7" fillId="0" borderId="0"/>
    <xf numFmtId="0" fontId="85" fillId="0" borderId="0"/>
    <xf numFmtId="0" fontId="5" fillId="0" borderId="0"/>
    <xf numFmtId="0" fontId="10" fillId="0" borderId="0"/>
    <xf numFmtId="0" fontId="85" fillId="0" borderId="0"/>
    <xf numFmtId="189" fontId="99" fillId="0" borderId="0" applyFill="0" applyBorder="0" applyAlignment="0" applyProtection="0"/>
    <xf numFmtId="40" fontId="118" fillId="0" borderId="0" applyBorder="0">
      <alignment horizontal="right"/>
    </xf>
    <xf numFmtId="0" fontId="76" fillId="79" borderId="22" applyNumberFormat="0" applyAlignment="0" applyProtection="0"/>
    <xf numFmtId="0" fontId="65" fillId="49" borderId="22" applyNumberFormat="0" applyAlignment="0" applyProtection="0"/>
    <xf numFmtId="0" fontId="76" fillId="79" borderId="22" applyNumberFormat="0" applyAlignment="0" applyProtection="0"/>
    <xf numFmtId="9" fontId="7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8" fillId="0" borderId="0" applyFill="0" applyBorder="0" applyAlignment="0" applyProtection="0"/>
    <xf numFmtId="9" fontId="10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9" fillId="0" borderId="58" applyNumberFormat="0" applyFont="0"/>
    <xf numFmtId="0" fontId="7" fillId="0" borderId="0"/>
    <xf numFmtId="0" fontId="7" fillId="0" borderId="0"/>
    <xf numFmtId="181" fontId="11" fillId="0" borderId="0" applyFill="0" applyBorder="0" applyAlignment="0"/>
    <xf numFmtId="181" fontId="61" fillId="0" borderId="0" applyFill="0" applyBorder="0" applyAlignment="0"/>
    <xf numFmtId="182" fontId="11" fillId="0" borderId="0" applyFill="0" applyBorder="0" applyAlignment="0"/>
    <xf numFmtId="182" fontId="61" fillId="0" borderId="0" applyFill="0" applyBorder="0" applyAlignment="0"/>
    <xf numFmtId="0" fontId="7" fillId="0" borderId="0"/>
    <xf numFmtId="0" fontId="7" fillId="0" borderId="0"/>
    <xf numFmtId="0" fontId="41" fillId="0" borderId="0" applyNumberFormat="0" applyFill="0" applyBorder="0" applyAlignment="0" applyProtection="0"/>
    <xf numFmtId="20" fontId="13" fillId="0" borderId="0"/>
    <xf numFmtId="0" fontId="120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93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7" fillId="0" borderId="0" applyFont="0"/>
    <xf numFmtId="0" fontId="7" fillId="0" borderId="0" applyFont="0"/>
    <xf numFmtId="3" fontId="7" fillId="0" borderId="0"/>
    <xf numFmtId="3" fontId="7" fillId="0" borderId="0"/>
    <xf numFmtId="10" fontId="7" fillId="0" borderId="0"/>
    <xf numFmtId="10" fontId="7" fillId="0" borderId="0"/>
    <xf numFmtId="4" fontId="7" fillId="0" borderId="0"/>
    <xf numFmtId="4" fontId="7" fillId="0" borderId="0"/>
    <xf numFmtId="3" fontId="7" fillId="0" borderId="0"/>
    <xf numFmtId="0" fontId="7" fillId="0" borderId="0"/>
    <xf numFmtId="0" fontId="7" fillId="0" borderId="0"/>
    <xf numFmtId="0" fontId="77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77" fillId="0" borderId="0"/>
    <xf numFmtId="0" fontId="10" fillId="0" borderId="0"/>
    <xf numFmtId="0" fontId="77" fillId="0" borderId="0"/>
    <xf numFmtId="0" fontId="77" fillId="0" borderId="0"/>
    <xf numFmtId="0" fontId="77" fillId="0" borderId="0"/>
    <xf numFmtId="0" fontId="10" fillId="0" borderId="0"/>
    <xf numFmtId="0" fontId="7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7" fillId="0" borderId="0"/>
    <xf numFmtId="0" fontId="10" fillId="0" borderId="0"/>
    <xf numFmtId="0" fontId="10" fillId="0" borderId="0"/>
    <xf numFmtId="0" fontId="10" fillId="0" borderId="0"/>
    <xf numFmtId="0" fontId="77" fillId="0" borderId="0"/>
    <xf numFmtId="0" fontId="77" fillId="0" borderId="0"/>
    <xf numFmtId="0" fontId="10" fillId="0" borderId="0"/>
    <xf numFmtId="0" fontId="124" fillId="98" borderId="0" applyNumberFormat="0" applyBorder="0" applyAlignment="0" applyProtection="0"/>
    <xf numFmtId="0" fontId="124" fillId="98" borderId="0" applyNumberFormat="0" applyBorder="0" applyAlignment="0" applyProtection="0"/>
    <xf numFmtId="0" fontId="124" fillId="98" borderId="0" applyNumberFormat="0" applyBorder="0" applyAlignment="0" applyProtection="0"/>
    <xf numFmtId="0" fontId="124" fillId="98" borderId="0" applyNumberFormat="0" applyBorder="0" applyAlignment="0" applyProtection="0"/>
    <xf numFmtId="0" fontId="20" fillId="114" borderId="0" applyNumberFormat="0" applyBorder="0" applyAlignment="0" applyProtection="0"/>
    <xf numFmtId="0" fontId="124" fillId="100" borderId="0" applyNumberFormat="0" applyBorder="0" applyAlignment="0" applyProtection="0"/>
    <xf numFmtId="0" fontId="124" fillId="100" borderId="0" applyNumberFormat="0" applyBorder="0" applyAlignment="0" applyProtection="0"/>
    <xf numFmtId="0" fontId="124" fillId="100" borderId="0" applyNumberFormat="0" applyBorder="0" applyAlignment="0" applyProtection="0"/>
    <xf numFmtId="0" fontId="124" fillId="100" borderId="0" applyNumberFormat="0" applyBorder="0" applyAlignment="0" applyProtection="0"/>
    <xf numFmtId="0" fontId="20" fillId="12" borderId="0" applyNumberFormat="0" applyBorder="0" applyAlignment="0" applyProtection="0"/>
    <xf numFmtId="0" fontId="124" fillId="102" borderId="0" applyNumberFormat="0" applyBorder="0" applyAlignment="0" applyProtection="0"/>
    <xf numFmtId="0" fontId="124" fillId="102" borderId="0" applyNumberFormat="0" applyBorder="0" applyAlignment="0" applyProtection="0"/>
    <xf numFmtId="0" fontId="124" fillId="102" borderId="0" applyNumberFormat="0" applyBorder="0" applyAlignment="0" applyProtection="0"/>
    <xf numFmtId="0" fontId="124" fillId="102" borderId="0" applyNumberFormat="0" applyBorder="0" applyAlignment="0" applyProtection="0"/>
    <xf numFmtId="0" fontId="20" fillId="115" borderId="0" applyNumberFormat="0" applyBorder="0" applyAlignment="0" applyProtection="0"/>
    <xf numFmtId="0" fontId="124" fillId="104" borderId="0" applyNumberFormat="0" applyBorder="0" applyAlignment="0" applyProtection="0"/>
    <xf numFmtId="0" fontId="124" fillId="104" borderId="0" applyNumberFormat="0" applyBorder="0" applyAlignment="0" applyProtection="0"/>
    <xf numFmtId="0" fontId="124" fillId="104" borderId="0" applyNumberFormat="0" applyBorder="0" applyAlignment="0" applyProtection="0"/>
    <xf numFmtId="0" fontId="124" fillId="104" borderId="0" applyNumberFormat="0" applyBorder="0" applyAlignment="0" applyProtection="0"/>
    <xf numFmtId="0" fontId="20" fillId="78" borderId="0" applyNumberFormat="0" applyBorder="0" applyAlignment="0" applyProtection="0"/>
    <xf numFmtId="0" fontId="124" fillId="106" borderId="0" applyNumberFormat="0" applyBorder="0" applyAlignment="0" applyProtection="0"/>
    <xf numFmtId="0" fontId="124" fillId="106" borderId="0" applyNumberFormat="0" applyBorder="0" applyAlignment="0" applyProtection="0"/>
    <xf numFmtId="0" fontId="124" fillId="106" borderId="0" applyNumberFormat="0" applyBorder="0" applyAlignment="0" applyProtection="0"/>
    <xf numFmtId="0" fontId="124" fillId="106" borderId="0" applyNumberFormat="0" applyBorder="0" applyAlignment="0" applyProtection="0"/>
    <xf numFmtId="0" fontId="20" fillId="114" borderId="0" applyNumberFormat="0" applyBorder="0" applyAlignment="0" applyProtection="0"/>
    <xf numFmtId="0" fontId="124" fillId="108" borderId="0" applyNumberFormat="0" applyBorder="0" applyAlignment="0" applyProtection="0"/>
    <xf numFmtId="0" fontId="124" fillId="108" borderId="0" applyNumberFormat="0" applyBorder="0" applyAlignment="0" applyProtection="0"/>
    <xf numFmtId="0" fontId="124" fillId="108" borderId="0" applyNumberFormat="0" applyBorder="0" applyAlignment="0" applyProtection="0"/>
    <xf numFmtId="0" fontId="124" fillId="108" borderId="0" applyNumberFormat="0" applyBorder="0" applyAlignment="0" applyProtection="0"/>
    <xf numFmtId="0" fontId="20" fillId="116" borderId="0" applyNumberFormat="0" applyBorder="0" applyAlignment="0" applyProtection="0"/>
    <xf numFmtId="0" fontId="124" fillId="99" borderId="0" applyNumberFormat="0" applyBorder="0" applyAlignment="0" applyProtection="0"/>
    <xf numFmtId="0" fontId="124" fillId="99" borderId="0" applyNumberFormat="0" applyBorder="0" applyAlignment="0" applyProtection="0"/>
    <xf numFmtId="0" fontId="124" fillId="99" borderId="0" applyNumberFormat="0" applyBorder="0" applyAlignment="0" applyProtection="0"/>
    <xf numFmtId="0" fontId="124" fillId="99" borderId="0" applyNumberFormat="0" applyBorder="0" applyAlignment="0" applyProtection="0"/>
    <xf numFmtId="0" fontId="20" fillId="114" borderId="0" applyNumberFormat="0" applyBorder="0" applyAlignment="0" applyProtection="0"/>
    <xf numFmtId="0" fontId="124" fillId="101" borderId="0" applyNumberFormat="0" applyBorder="0" applyAlignment="0" applyProtection="0"/>
    <xf numFmtId="0" fontId="124" fillId="101" borderId="0" applyNumberFormat="0" applyBorder="0" applyAlignment="0" applyProtection="0"/>
    <xf numFmtId="0" fontId="124" fillId="101" borderId="0" applyNumberFormat="0" applyBorder="0" applyAlignment="0" applyProtection="0"/>
    <xf numFmtId="0" fontId="124" fillId="101" borderId="0" applyNumberFormat="0" applyBorder="0" applyAlignment="0" applyProtection="0"/>
    <xf numFmtId="0" fontId="20" fillId="12" borderId="0" applyNumberFormat="0" applyBorder="0" applyAlignment="0" applyProtection="0"/>
    <xf numFmtId="0" fontId="124" fillId="103" borderId="0" applyNumberFormat="0" applyBorder="0" applyAlignment="0" applyProtection="0"/>
    <xf numFmtId="0" fontId="124" fillId="103" borderId="0" applyNumberFormat="0" applyBorder="0" applyAlignment="0" applyProtection="0"/>
    <xf numFmtId="0" fontId="124" fillId="103" borderId="0" applyNumberFormat="0" applyBorder="0" applyAlignment="0" applyProtection="0"/>
    <xf numFmtId="0" fontId="124" fillId="103" borderId="0" applyNumberFormat="0" applyBorder="0" applyAlignment="0" applyProtection="0"/>
    <xf numFmtId="0" fontId="20" fillId="115" borderId="0" applyNumberFormat="0" applyBorder="0" applyAlignment="0" applyProtection="0"/>
    <xf numFmtId="0" fontId="124" fillId="105" borderId="0" applyNumberFormat="0" applyBorder="0" applyAlignment="0" applyProtection="0"/>
    <xf numFmtId="0" fontId="124" fillId="105" borderId="0" applyNumberFormat="0" applyBorder="0" applyAlignment="0" applyProtection="0"/>
    <xf numFmtId="0" fontId="124" fillId="105" borderId="0" applyNumberFormat="0" applyBorder="0" applyAlignment="0" applyProtection="0"/>
    <xf numFmtId="0" fontId="124" fillId="105" borderId="0" applyNumberFormat="0" applyBorder="0" applyAlignment="0" applyProtection="0"/>
    <xf numFmtId="0" fontId="20" fillId="120" borderId="0" applyNumberFormat="0" applyBorder="0" applyAlignment="0" applyProtection="0"/>
    <xf numFmtId="0" fontId="124" fillId="107" borderId="0" applyNumberFormat="0" applyBorder="0" applyAlignment="0" applyProtection="0"/>
    <xf numFmtId="0" fontId="124" fillId="107" borderId="0" applyNumberFormat="0" applyBorder="0" applyAlignment="0" applyProtection="0"/>
    <xf numFmtId="0" fontId="124" fillId="107" borderId="0" applyNumberFormat="0" applyBorder="0" applyAlignment="0" applyProtection="0"/>
    <xf numFmtId="0" fontId="124" fillId="107" borderId="0" applyNumberFormat="0" applyBorder="0" applyAlignment="0" applyProtection="0"/>
    <xf numFmtId="0" fontId="20" fillId="114" borderId="0" applyNumberFormat="0" applyBorder="0" applyAlignment="0" applyProtection="0"/>
    <xf numFmtId="0" fontId="124" fillId="109" borderId="0" applyNumberFormat="0" applyBorder="0" applyAlignment="0" applyProtection="0"/>
    <xf numFmtId="0" fontId="124" fillId="109" borderId="0" applyNumberFormat="0" applyBorder="0" applyAlignment="0" applyProtection="0"/>
    <xf numFmtId="0" fontId="124" fillId="109" borderId="0" applyNumberFormat="0" applyBorder="0" applyAlignment="0" applyProtection="0"/>
    <xf numFmtId="0" fontId="124" fillId="109" borderId="0" applyNumberFormat="0" applyBorder="0" applyAlignment="0" applyProtection="0"/>
    <xf numFmtId="0" fontId="20" fillId="12" borderId="0" applyNumberFormat="0" applyBorder="0" applyAlignment="0" applyProtection="0"/>
    <xf numFmtId="0" fontId="7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96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185" fontId="7" fillId="0" borderId="0" applyFill="0" applyBorder="0" applyAlignment="0" applyProtection="0"/>
    <xf numFmtId="43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5" fontId="7" fillId="0" borderId="0" applyFill="0" applyBorder="0" applyAlignment="0" applyProtection="0"/>
    <xf numFmtId="43" fontId="19" fillId="0" borderId="0" applyFont="0" applyFill="0" applyBorder="0" applyAlignment="0" applyProtection="0"/>
    <xf numFmtId="0" fontId="30" fillId="12" borderId="22" applyNumberFormat="0" applyAlignment="0" applyProtection="0"/>
    <xf numFmtId="0" fontId="30" fillId="12" borderId="22" applyNumberFormat="0" applyAlignment="0" applyProtection="0"/>
    <xf numFmtId="0" fontId="30" fillId="12" borderId="22" applyNumberFormat="0" applyAlignment="0" applyProtection="0"/>
    <xf numFmtId="0" fontId="30" fillId="12" borderId="22" applyNumberFormat="0" applyAlignment="0" applyProtection="0"/>
    <xf numFmtId="0" fontId="30" fillId="12" borderId="22" applyNumberFormat="0" applyAlignment="0" applyProtection="0"/>
    <xf numFmtId="0" fontId="30" fillId="12" borderId="22" applyNumberFormat="0" applyAlignment="0" applyProtection="0"/>
    <xf numFmtId="0" fontId="30" fillId="12" borderId="22" applyNumberFormat="0" applyAlignment="0" applyProtection="0"/>
    <xf numFmtId="0" fontId="30" fillId="12" borderId="22" applyNumberFormat="0" applyAlignment="0" applyProtection="0"/>
    <xf numFmtId="0" fontId="30" fillId="12" borderId="22" applyNumberFormat="0" applyAlignment="0" applyProtection="0"/>
    <xf numFmtId="0" fontId="30" fillId="12" borderId="22" applyNumberFormat="0" applyAlignment="0" applyProtection="0"/>
    <xf numFmtId="0" fontId="45" fillId="0" borderId="0"/>
    <xf numFmtId="0" fontId="5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" fillId="0" borderId="0"/>
    <xf numFmtId="0" fontId="5" fillId="0" borderId="0"/>
    <xf numFmtId="0" fontId="5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" fillId="0" borderId="0"/>
    <xf numFmtId="0" fontId="5" fillId="0" borderId="0"/>
    <xf numFmtId="0" fontId="5" fillId="0" borderId="0"/>
    <xf numFmtId="0" fontId="77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124" fillId="0" borderId="0"/>
    <xf numFmtId="0" fontId="77" fillId="0" borderId="0"/>
    <xf numFmtId="0" fontId="77" fillId="0" borderId="0"/>
    <xf numFmtId="0" fontId="124" fillId="0" borderId="0"/>
    <xf numFmtId="0" fontId="5" fillId="0" borderId="0"/>
    <xf numFmtId="0" fontId="5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" fillId="0" borderId="0"/>
    <xf numFmtId="0" fontId="5" fillId="0" borderId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44" fillId="80" borderId="0"/>
    <xf numFmtId="0" fontId="77" fillId="0" borderId="0"/>
    <xf numFmtId="0" fontId="77" fillId="0" borderId="0"/>
    <xf numFmtId="0" fontId="44" fillId="80" borderId="0"/>
    <xf numFmtId="0" fontId="77" fillId="0" borderId="0"/>
    <xf numFmtId="0" fontId="44" fillId="80" borderId="0"/>
    <xf numFmtId="0" fontId="124" fillId="0" borderId="0"/>
    <xf numFmtId="0" fontId="44" fillId="80" borderId="0"/>
    <xf numFmtId="0" fontId="124" fillId="0" borderId="0"/>
    <xf numFmtId="0" fontId="124" fillId="0" borderId="0"/>
    <xf numFmtId="0" fontId="44" fillId="8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124" fillId="0" borderId="0"/>
    <xf numFmtId="0" fontId="5" fillId="0" borderId="0"/>
    <xf numFmtId="0" fontId="124" fillId="0" borderId="0"/>
    <xf numFmtId="0" fontId="5" fillId="0" borderId="0"/>
    <xf numFmtId="0" fontId="77" fillId="0" borderId="0"/>
    <xf numFmtId="0" fontId="5" fillId="0" borderId="0"/>
    <xf numFmtId="0" fontId="124" fillId="0" borderId="0"/>
    <xf numFmtId="0" fontId="5" fillId="0" borderId="0"/>
    <xf numFmtId="0" fontId="5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126" fillId="0" borderId="0"/>
    <xf numFmtId="0" fontId="12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4" fillId="0" borderId="0"/>
    <xf numFmtId="0" fontId="5" fillId="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87" fillId="0" borderId="0"/>
    <xf numFmtId="0" fontId="44" fillId="80" borderId="0"/>
    <xf numFmtId="0" fontId="45" fillId="0" borderId="0"/>
    <xf numFmtId="0" fontId="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88" fillId="0" borderId="0"/>
    <xf numFmtId="0" fontId="87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7" fillId="97" borderId="48" applyNumberFormat="0" applyFont="0" applyAlignment="0" applyProtection="0"/>
    <xf numFmtId="0" fontId="127" fillId="97" borderId="48" applyNumberFormat="0" applyFont="0" applyAlignment="0" applyProtection="0"/>
    <xf numFmtId="0" fontId="127" fillId="97" borderId="48" applyNumberFormat="0" applyFont="0" applyAlignment="0" applyProtection="0"/>
    <xf numFmtId="0" fontId="127" fillId="97" borderId="48" applyNumberFormat="0" applyFont="0" applyAlignment="0" applyProtection="0"/>
    <xf numFmtId="0" fontId="77" fillId="116" borderId="38" applyNumberFormat="0" applyFont="0" applyAlignment="0" applyProtection="0"/>
    <xf numFmtId="0" fontId="128" fillId="78" borderId="59" applyNumberFormat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127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4" fontId="14" fillId="18" borderId="31" applyNumberFormat="0" applyProtection="0">
      <alignment vertical="center"/>
    </xf>
    <xf numFmtId="4" fontId="14" fillId="28" borderId="31" applyNumberFormat="0" applyProtection="0">
      <alignment horizontal="left" vertical="center" indent="1"/>
    </xf>
    <xf numFmtId="4" fontId="14" fillId="21" borderId="31" applyNumberFormat="0" applyProtection="0">
      <alignment horizontal="left" vertical="center" indent="1"/>
    </xf>
    <xf numFmtId="4" fontId="14" fillId="86" borderId="31" applyNumberFormat="0" applyProtection="0">
      <alignment horizontal="right" vertical="center"/>
    </xf>
    <xf numFmtId="0" fontId="7" fillId="0" borderId="0"/>
    <xf numFmtId="0" fontId="45" fillId="0" borderId="0"/>
    <xf numFmtId="0" fontId="14" fillId="26" borderId="31" applyNumberFormat="0" applyProtection="0">
      <alignment horizontal="left" vertical="center" indent="1"/>
    </xf>
    <xf numFmtId="0" fontId="14" fillId="44" borderId="31" applyNumberFormat="0" applyProtection="0">
      <alignment horizontal="left" vertical="center" indent="1"/>
    </xf>
    <xf numFmtId="0" fontId="4" fillId="0" borderId="0"/>
    <xf numFmtId="0" fontId="14" fillId="87" borderId="31" applyNumberFormat="0" applyProtection="0">
      <alignment horizontal="left" vertical="center" indent="1"/>
    </xf>
    <xf numFmtId="0" fontId="14" fillId="87" borderId="31" applyNumberFormat="0" applyProtection="0">
      <alignment horizontal="left" vertical="center" indent="1"/>
    </xf>
    <xf numFmtId="0" fontId="14" fillId="87" borderId="39" applyNumberFormat="0" applyProtection="0">
      <alignment horizontal="left" vertical="top" indent="1"/>
    </xf>
    <xf numFmtId="4" fontId="14" fillId="0" borderId="31" applyNumberFormat="0" applyProtection="0">
      <alignment horizontal="right" vertical="center"/>
    </xf>
    <xf numFmtId="4" fontId="14" fillId="21" borderId="31" applyNumberFormat="0" applyProtection="0">
      <alignment horizontal="left" vertical="center" indent="1"/>
    </xf>
    <xf numFmtId="0" fontId="20" fillId="0" borderId="0"/>
    <xf numFmtId="0" fontId="5" fillId="0" borderId="0"/>
    <xf numFmtId="0" fontId="85" fillId="0" borderId="0"/>
    <xf numFmtId="9" fontId="8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7" fillId="0" borderId="0"/>
    <xf numFmtId="0" fontId="42" fillId="0" borderId="60" applyNumberFormat="0" applyFill="0" applyAlignment="0" applyProtection="0"/>
    <xf numFmtId="0" fontId="31" fillId="0" borderId="0" applyNumberFormat="0" applyFill="0" applyBorder="0" applyAlignment="0" applyProtection="0"/>
    <xf numFmtId="0" fontId="48" fillId="73" borderId="0" applyNumberFormat="0" applyBorder="0" applyAlignment="0" applyProtection="0"/>
    <xf numFmtId="0" fontId="18" fillId="0" borderId="0"/>
    <xf numFmtId="0" fontId="45" fillId="0" borderId="0"/>
    <xf numFmtId="0" fontId="4" fillId="0" borderId="0"/>
    <xf numFmtId="0" fontId="7" fillId="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45" fillId="0" borderId="0"/>
    <xf numFmtId="0" fontId="45" fillId="0" borderId="0"/>
    <xf numFmtId="0" fontId="48" fillId="129" borderId="0" applyNumberFormat="0" applyBorder="0" applyAlignment="0" applyProtection="0"/>
    <xf numFmtId="0" fontId="44" fillId="80" borderId="0"/>
    <xf numFmtId="0" fontId="18" fillId="0" borderId="0"/>
    <xf numFmtId="0" fontId="45" fillId="0" borderId="0"/>
    <xf numFmtId="0" fontId="45" fillId="0" borderId="0"/>
    <xf numFmtId="0" fontId="45" fillId="0" borderId="0"/>
    <xf numFmtId="0" fontId="44" fillId="8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48" fillId="129" borderId="0" applyNumberFormat="0" applyBorder="0" applyAlignment="0" applyProtection="0"/>
    <xf numFmtId="0" fontId="48" fillId="126" borderId="0" applyNumberFormat="0" applyBorder="0" applyAlignment="0" applyProtection="0"/>
    <xf numFmtId="0" fontId="48" fillId="75" borderId="0" applyNumberFormat="0" applyBorder="0" applyAlignment="0" applyProtection="0"/>
    <xf numFmtId="0" fontId="44" fillId="80" borderId="0"/>
    <xf numFmtId="0" fontId="45" fillId="0" borderId="0"/>
    <xf numFmtId="0" fontId="48" fillId="126" borderId="0" applyNumberFormat="0" applyBorder="0" applyAlignment="0" applyProtection="0"/>
    <xf numFmtId="0" fontId="7" fillId="0" borderId="0"/>
    <xf numFmtId="0" fontId="45" fillId="0" borderId="0"/>
    <xf numFmtId="0" fontId="18" fillId="0" borderId="0"/>
    <xf numFmtId="0" fontId="4" fillId="0" borderId="0"/>
    <xf numFmtId="0" fontId="45" fillId="0" borderId="0"/>
    <xf numFmtId="0" fontId="48" fillId="73" borderId="0" applyNumberFormat="0" applyBorder="0" applyAlignment="0" applyProtection="0"/>
    <xf numFmtId="0" fontId="7" fillId="0" borderId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5" fillId="0" borderId="0"/>
    <xf numFmtId="0" fontId="48" fillId="129" borderId="0" applyNumberFormat="0" applyBorder="0" applyAlignment="0" applyProtection="0"/>
    <xf numFmtId="0" fontId="44" fillId="80" borderId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5" fillId="0" borderId="0"/>
    <xf numFmtId="0" fontId="4" fillId="0" borderId="0"/>
    <xf numFmtId="0" fontId="45" fillId="0" borderId="0"/>
    <xf numFmtId="0" fontId="48" fillId="126" borderId="0" applyNumberFormat="0" applyBorder="0" applyAlignment="0" applyProtection="0"/>
    <xf numFmtId="0" fontId="48" fillId="75" borderId="0" applyNumberFormat="0" applyBorder="0" applyAlignment="0" applyProtection="0"/>
    <xf numFmtId="0" fontId="48" fillId="12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44" fillId="80" borderId="0"/>
    <xf numFmtId="0" fontId="45" fillId="0" borderId="0"/>
    <xf numFmtId="0" fontId="45" fillId="0" borderId="0"/>
    <xf numFmtId="0" fontId="18" fillId="0" borderId="0"/>
    <xf numFmtId="0" fontId="48" fillId="129" borderId="0" applyNumberFormat="0" applyBorder="0" applyAlignment="0" applyProtection="0"/>
    <xf numFmtId="0" fontId="45" fillId="0" borderId="0"/>
    <xf numFmtId="0" fontId="4" fillId="0" borderId="0"/>
    <xf numFmtId="0" fontId="45" fillId="0" borderId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52" borderId="0" applyNumberFormat="0" applyBorder="0" applyAlignment="0" applyProtection="0"/>
    <xf numFmtId="0" fontId="48" fillId="75" borderId="0" applyNumberFormat="0" applyBorder="0" applyAlignment="0" applyProtection="0"/>
    <xf numFmtId="0" fontId="48" fillId="128" borderId="0" applyNumberFormat="0" applyBorder="0" applyAlignment="0" applyProtection="0"/>
    <xf numFmtId="0" fontId="7" fillId="0" borderId="0"/>
    <xf numFmtId="0" fontId="7" fillId="0" borderId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3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168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14" fillId="80" borderId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6" fillId="0" borderId="46" applyNumberFormat="0" applyFill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21" fillId="93" borderId="0" applyNumberFormat="0" applyBorder="0" applyAlignment="0" applyProtection="0"/>
    <xf numFmtId="0" fontId="71" fillId="66" borderId="0" applyNumberFormat="0" applyBorder="0" applyAlignment="0" applyProtection="0"/>
    <xf numFmtId="0" fontId="72" fillId="96" borderId="31" applyNumberFormat="0" applyAlignment="0" applyProtection="0"/>
    <xf numFmtId="0" fontId="24" fillId="94" borderId="23" applyNumberFormat="0" applyAlignment="0" applyProtection="0"/>
    <xf numFmtId="0" fontId="21" fillId="93" borderId="0" applyNumberFormat="0" applyBorder="0" applyAlignment="0" applyProtection="0"/>
    <xf numFmtId="0" fontId="20" fillId="61" borderId="0" applyNumberFormat="0" applyBorder="0" applyAlignment="0" applyProtection="0"/>
    <xf numFmtId="0" fontId="26" fillId="67" borderId="0" applyNumberFormat="0" applyBorder="0" applyAlignment="0" applyProtection="0"/>
    <xf numFmtId="0" fontId="21" fillId="93" borderId="0" applyNumberFormat="0" applyBorder="0" applyAlignment="0" applyProtection="0"/>
    <xf numFmtId="0" fontId="27" fillId="0" borderId="43" applyNumberFormat="0" applyFill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14" fillId="80" borderId="0"/>
    <xf numFmtId="0" fontId="21" fillId="93" borderId="0" applyNumberFormat="0" applyBorder="0" applyAlignment="0" applyProtection="0"/>
    <xf numFmtId="0" fontId="73" fillId="67" borderId="31" applyNumberFormat="0" applyAlignment="0" applyProtection="0"/>
    <xf numFmtId="0" fontId="21" fillId="56" borderId="0" applyNumberFormat="0" applyBorder="0" applyAlignment="0" applyProtection="0"/>
    <xf numFmtId="0" fontId="30" fillId="12" borderId="22" applyNumberFormat="0" applyAlignment="0" applyProtection="0"/>
    <xf numFmtId="0" fontId="21" fillId="94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3" borderId="0" applyNumberFormat="0" applyBorder="0" applyAlignment="0" applyProtection="0"/>
    <xf numFmtId="0" fontId="14" fillId="80" borderId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9" fontId="44" fillId="0" borderId="0" applyFont="0" applyFill="0" applyBorder="0" applyAlignment="0" applyProtection="0"/>
    <xf numFmtId="0" fontId="21" fillId="95" borderId="0" applyNumberFormat="0" applyBorder="0" applyAlignment="0" applyProtection="0"/>
    <xf numFmtId="0" fontId="21" fillId="92" borderId="0" applyNumberFormat="0" applyBorder="0" applyAlignment="0" applyProtection="0"/>
    <xf numFmtId="0" fontId="33" fillId="96" borderId="27" applyNumberFormat="0" applyAlignment="0" applyProtection="0"/>
    <xf numFmtId="0" fontId="73" fillId="67" borderId="31" applyNumberFormat="0" applyAlignment="0" applyProtection="0"/>
    <xf numFmtId="0" fontId="27" fillId="0" borderId="24" applyNumberFormat="0" applyFill="0" applyAlignment="0" applyProtection="0"/>
    <xf numFmtId="0" fontId="28" fillId="0" borderId="25" applyNumberFormat="0" applyFill="0" applyAlignment="0" applyProtection="0"/>
    <xf numFmtId="0" fontId="29" fillId="0" borderId="26" applyNumberFormat="0" applyFill="0" applyAlignment="0" applyProtection="0"/>
    <xf numFmtId="0" fontId="30" fillId="12" borderId="22" applyNumberFormat="0" applyAlignment="0" applyProtection="0"/>
    <xf numFmtId="0" fontId="14" fillId="80" borderId="0"/>
    <xf numFmtId="0" fontId="21" fillId="92" borderId="0" applyNumberFormat="0" applyBorder="0" applyAlignment="0" applyProtection="0"/>
    <xf numFmtId="168" fontId="44" fillId="0" borderId="0" applyFont="0" applyFill="0" applyBorder="0" applyAlignment="0" applyProtection="0"/>
    <xf numFmtId="0" fontId="21" fillId="91" borderId="0" applyNumberFormat="0" applyBorder="0" applyAlignment="0" applyProtection="0"/>
    <xf numFmtId="0" fontId="31" fillId="0" borderId="28" applyNumberFormat="0" applyFill="0" applyAlignment="0" applyProtection="0"/>
    <xf numFmtId="0" fontId="21" fillId="91" borderId="0" applyNumberFormat="0" applyBorder="0" applyAlignment="0" applyProtection="0"/>
    <xf numFmtId="0" fontId="74" fillId="0" borderId="0" applyNumberFormat="0" applyFill="0" applyBorder="0" applyAlignment="0" applyProtection="0"/>
    <xf numFmtId="0" fontId="7" fillId="11" borderId="22" applyNumberFormat="0" applyFont="0" applyAlignment="0" applyProtection="0"/>
    <xf numFmtId="0" fontId="33" fillId="15" borderId="27" applyNumberFormat="0" applyAlignment="0" applyProtection="0"/>
    <xf numFmtId="0" fontId="21" fillId="95" borderId="0" applyNumberFormat="0" applyBorder="0" applyAlignment="0" applyProtection="0"/>
    <xf numFmtId="0" fontId="21" fillId="93" borderId="0" applyNumberFormat="0" applyBorder="0" applyAlignment="0" applyProtection="0"/>
    <xf numFmtId="0" fontId="29" fillId="0" borderId="45" applyNumberFormat="0" applyFill="0" applyAlignment="0" applyProtection="0"/>
    <xf numFmtId="0" fontId="30" fillId="12" borderId="22" applyNumberFormat="0" applyAlignment="0" applyProtection="0"/>
    <xf numFmtId="0" fontId="14" fillId="80" borderId="0"/>
    <xf numFmtId="0" fontId="21" fillId="91" borderId="0" applyNumberFormat="0" applyBorder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5" borderId="0" applyNumberFormat="0" applyBorder="0" applyAlignment="0" applyProtection="0"/>
    <xf numFmtId="0" fontId="30" fillId="12" borderId="22" applyNumberFormat="0" applyAlignment="0" applyProtection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30" fillId="12" borderId="22" applyNumberFormat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1" borderId="0" applyNumberFormat="0" applyBorder="0" applyAlignment="0" applyProtection="0"/>
    <xf numFmtId="0" fontId="14" fillId="80" borderId="0"/>
    <xf numFmtId="0" fontId="42" fillId="0" borderId="30" applyNumberFormat="0" applyFill="0" applyAlignment="0" applyProtection="0"/>
    <xf numFmtId="0" fontId="43" fillId="0" borderId="0" applyNumberFormat="0" applyFill="0" applyBorder="0" applyAlignment="0" applyProtection="0"/>
    <xf numFmtId="168" fontId="44" fillId="0" borderId="0" applyFont="0" applyFill="0" applyBorder="0" applyAlignment="0" applyProtection="0"/>
    <xf numFmtId="0" fontId="21" fillId="95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1" borderId="0" applyNumberFormat="0" applyBorder="0" applyAlignment="0" applyProtection="0"/>
    <xf numFmtId="0" fontId="14" fillId="80" borderId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9" fontId="44" fillId="0" borderId="0" applyFont="0" applyFill="0" applyBorder="0" applyAlignment="0" applyProtection="0"/>
    <xf numFmtId="0" fontId="21" fillId="91" borderId="0" applyNumberFormat="0" applyBorder="0" applyAlignment="0" applyProtection="0"/>
    <xf numFmtId="0" fontId="30" fillId="12" borderId="22" applyNumberFormat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5" borderId="0" applyNumberFormat="0" applyBorder="0" applyAlignment="0" applyProtection="0"/>
    <xf numFmtId="0" fontId="21" fillId="91" borderId="0" applyNumberFormat="0" applyBorder="0" applyAlignment="0" applyProtection="0"/>
    <xf numFmtId="0" fontId="21" fillId="56" borderId="0" applyNumberFormat="0" applyBorder="0" applyAlignment="0" applyProtection="0"/>
    <xf numFmtId="0" fontId="30" fillId="12" borderId="22" applyNumberFormat="0" applyAlignment="0" applyProtection="0"/>
    <xf numFmtId="0" fontId="14" fillId="80" borderId="0"/>
    <xf numFmtId="0" fontId="21" fillId="92" borderId="0" applyNumberFormat="0" applyBorder="0" applyAlignment="0" applyProtection="0"/>
    <xf numFmtId="0" fontId="21" fillId="95" borderId="0" applyNumberFormat="0" applyBorder="0" applyAlignment="0" applyProtection="0"/>
    <xf numFmtId="0" fontId="14" fillId="80" borderId="0"/>
    <xf numFmtId="0" fontId="73" fillId="67" borderId="31" applyNumberFormat="0" applyAlignment="0" applyProtection="0"/>
    <xf numFmtId="0" fontId="21" fillId="95" borderId="0" applyNumberFormat="0" applyBorder="0" applyAlignment="0" applyProtection="0"/>
    <xf numFmtId="9" fontId="44" fillId="0" borderId="0" applyFont="0" applyFill="0" applyBorder="0" applyAlignment="0" applyProtection="0"/>
    <xf numFmtId="0" fontId="21" fillId="92" borderId="0" applyNumberFormat="0" applyBorder="0" applyAlignment="0" applyProtection="0"/>
    <xf numFmtId="0" fontId="14" fillId="80" borderId="0"/>
    <xf numFmtId="0" fontId="28" fillId="0" borderId="44" applyNumberFormat="0" applyFill="0" applyAlignment="0" applyProtection="0"/>
    <xf numFmtId="0" fontId="42" fillId="0" borderId="47" applyNumberFormat="0" applyFill="0" applyAlignment="0" applyProtection="0"/>
    <xf numFmtId="0" fontId="21" fillId="95" borderId="0" applyNumberFormat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4" fillId="66" borderId="31" applyNumberFormat="0" applyFon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85" fontId="7" fillId="0" borderId="0" applyFill="0" applyBorder="0" applyAlignment="0" applyProtection="0"/>
    <xf numFmtId="0" fontId="48" fillId="126" borderId="0" applyNumberFormat="0" applyBorder="0" applyAlignment="0" applyProtection="0"/>
    <xf numFmtId="0" fontId="48" fillId="128" borderId="0" applyNumberFormat="0" applyBorder="0" applyAlignment="0" applyProtection="0"/>
    <xf numFmtId="0" fontId="48" fillId="129" borderId="0" applyNumberFormat="0" applyBorder="0" applyAlignment="0" applyProtection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8" fillId="73" borderId="0" applyNumberFormat="0" applyBorder="0" applyAlignment="0" applyProtection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45" fillId="0" borderId="0"/>
    <xf numFmtId="0" fontId="44" fillId="80" borderId="0"/>
    <xf numFmtId="0" fontId="18" fillId="0" borderId="0"/>
    <xf numFmtId="0" fontId="45" fillId="0" borderId="0"/>
    <xf numFmtId="0" fontId="2" fillId="0" borderId="0"/>
    <xf numFmtId="0" fontId="2" fillId="0" borderId="0"/>
    <xf numFmtId="9" fontId="7" fillId="0" borderId="0" applyFill="0" applyBorder="0" applyAlignment="0" applyProtection="0"/>
    <xf numFmtId="198" fontId="113" fillId="0" borderId="0" applyNumberForma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44" fillId="80" borderId="0"/>
    <xf numFmtId="0" fontId="45" fillId="0" borderId="0"/>
    <xf numFmtId="0" fontId="45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45" fillId="0" borderId="0"/>
    <xf numFmtId="0" fontId="5" fillId="0" borderId="0"/>
    <xf numFmtId="0" fontId="44" fillId="80" borderId="0"/>
    <xf numFmtId="0" fontId="7" fillId="0" borderId="0"/>
    <xf numFmtId="0" fontId="5" fillId="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7" fillId="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7" fillId="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5" fillId="0" borderId="0"/>
    <xf numFmtId="0" fontId="5" fillId="0" borderId="0"/>
    <xf numFmtId="0" fontId="4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7" fillId="0" borderId="0"/>
    <xf numFmtId="0" fontId="45" fillId="0" borderId="0"/>
    <xf numFmtId="0" fontId="5" fillId="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14" fillId="17" borderId="31" applyNumberFormat="0" applyProtection="0">
      <alignment horizontal="left" vertical="center" indent="1"/>
    </xf>
    <xf numFmtId="0" fontId="14" fillId="26" borderId="31" applyNumberFormat="0" applyProtection="0">
      <alignment horizontal="left" vertical="center" indent="1"/>
    </xf>
    <xf numFmtId="0" fontId="14" fillId="44" borderId="31" applyNumberFormat="0" applyProtection="0">
      <alignment horizontal="left" vertical="center" indent="1"/>
    </xf>
    <xf numFmtId="0" fontId="14" fillId="87" borderId="31" applyNumberFormat="0" applyProtection="0">
      <alignment horizontal="left" vertical="center" indent="1"/>
    </xf>
    <xf numFmtId="0" fontId="21" fillId="91" borderId="0" applyNumberFormat="0" applyBorder="0" applyAlignment="0" applyProtection="0"/>
    <xf numFmtId="0" fontId="21" fillId="91" borderId="0" applyNumberFormat="0" applyBorder="0" applyAlignment="0" applyProtection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2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3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94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21" fillId="95" borderId="0" applyNumberFormat="0" applyBorder="0" applyAlignment="0" applyProtection="0"/>
    <xf numFmtId="0" fontId="21" fillId="95" borderId="0" applyNumberFormat="0" applyBorder="0" applyAlignment="0" applyProtection="0"/>
    <xf numFmtId="0" fontId="71" fillId="66" borderId="0" applyNumberFormat="0" applyBorder="0" applyAlignment="0" applyProtection="0"/>
    <xf numFmtId="0" fontId="73" fillId="67" borderId="31" applyNumberFormat="0" applyAlignment="0" applyProtection="0"/>
    <xf numFmtId="0" fontId="72" fillId="96" borderId="31" applyNumberFormat="0" applyAlignment="0" applyProtection="0"/>
    <xf numFmtId="0" fontId="24" fillId="94" borderId="23" applyNumberFormat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24" fillId="94" borderId="23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20" fillId="61" borderId="0" applyNumberFormat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6" fillId="0" borderId="46" applyNumberFormat="0" applyFill="0" applyAlignment="0" applyProtection="0"/>
    <xf numFmtId="0" fontId="73" fillId="67" borderId="31" applyNumberFormat="0" applyAlignment="0" applyProtection="0"/>
    <xf numFmtId="0" fontId="73" fillId="67" borderId="31" applyNumberFormat="0" applyAlignment="0" applyProtection="0"/>
    <xf numFmtId="0" fontId="73" fillId="67" borderId="31" applyNumberFormat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4" fillId="66" borderId="31" applyNumberFormat="0" applyFont="0" applyAlignment="0" applyProtection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33" fillId="96" borderId="27" applyNumberFormat="0" applyAlignment="0" applyProtection="0"/>
    <xf numFmtId="0" fontId="26" fillId="0" borderId="46" applyNumberFormat="0" applyFill="0" applyAlignment="0" applyProtection="0"/>
    <xf numFmtId="0" fontId="26" fillId="67" borderId="0" applyNumberFormat="0" applyBorder="0" applyAlignment="0" applyProtection="0"/>
    <xf numFmtId="0" fontId="45" fillId="0" borderId="0"/>
    <xf numFmtId="0" fontId="44" fillId="80" borderId="0"/>
    <xf numFmtId="0" fontId="45" fillId="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80" borderId="0"/>
    <xf numFmtId="0" fontId="44" fillId="80" borderId="0"/>
    <xf numFmtId="0" fontId="44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4" fillId="66" borderId="31" applyNumberFormat="0" applyFont="0" applyAlignment="0" applyProtection="0"/>
    <xf numFmtId="0" fontId="33" fillId="96" borderId="27" applyNumberFormat="0" applyAlignment="0" applyProtection="0"/>
    <xf numFmtId="0" fontId="42" fillId="0" borderId="47" applyNumberFormat="0" applyFill="0" applyAlignment="0" applyProtection="0"/>
    <xf numFmtId="0" fontId="71" fillId="66" borderId="0" applyNumberFormat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" fontId="14" fillId="85" borderId="40" applyNumberFormat="0" applyProtection="0">
      <alignment horizontal="left" vertical="center" indent="1"/>
    </xf>
    <xf numFmtId="0" fontId="45" fillId="0" borderId="0"/>
    <xf numFmtId="4" fontId="19" fillId="23" borderId="40" applyNumberFormat="0" applyProtection="0">
      <alignment horizontal="left" vertical="center" indent="1"/>
    </xf>
    <xf numFmtId="0" fontId="45" fillId="0" borderId="0"/>
    <xf numFmtId="0" fontId="45" fillId="0" borderId="0"/>
    <xf numFmtId="4" fontId="14" fillId="87" borderId="40" applyNumberFormat="0" applyProtection="0">
      <alignment horizontal="left" vertical="center" indent="1"/>
    </xf>
    <xf numFmtId="0" fontId="45" fillId="0" borderId="0"/>
    <xf numFmtId="4" fontId="14" fillId="86" borderId="40" applyNumberFormat="0" applyProtection="0">
      <alignment horizontal="left" vertical="center" indent="1"/>
    </xf>
    <xf numFmtId="0" fontId="14" fillId="23" borderId="39" applyNumberFormat="0" applyProtection="0">
      <alignment horizontal="left" vertical="top" indent="1"/>
    </xf>
    <xf numFmtId="0" fontId="45" fillId="0" borderId="0"/>
    <xf numFmtId="0" fontId="14" fillId="86" borderId="39" applyNumberFormat="0" applyProtection="0">
      <alignment horizontal="left" vertical="top" indent="1"/>
    </xf>
    <xf numFmtId="0" fontId="45" fillId="0" borderId="0"/>
    <xf numFmtId="0" fontId="14" fillId="44" borderId="39" applyNumberFormat="0" applyProtection="0">
      <alignment horizontal="left" vertical="top" indent="1"/>
    </xf>
    <xf numFmtId="0" fontId="45" fillId="0" borderId="0"/>
    <xf numFmtId="0" fontId="14" fillId="87" borderId="39" applyNumberFormat="0" applyProtection="0">
      <alignment horizontal="left" vertical="top" indent="1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" fontId="69" fillId="89" borderId="40" applyNumberFormat="0" applyProtection="0">
      <alignment horizontal="left" vertical="center" indent="1"/>
    </xf>
    <xf numFmtId="0" fontId="45" fillId="0" borderId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72" fillId="96" borderId="31" applyNumberFormat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2" fillId="0" borderId="47" applyNumberFormat="0" applyFill="0" applyAlignment="0" applyProtection="0"/>
    <xf numFmtId="0" fontId="74" fillId="0" borderId="0" applyNumberFormat="0" applyFill="0" applyBorder="0" applyAlignment="0" applyProtection="0"/>
    <xf numFmtId="0" fontId="44" fillId="8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5" fillId="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5" fillId="0" borderId="0"/>
    <xf numFmtId="0" fontId="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5" fillId="0" borderId="0"/>
    <xf numFmtId="0" fontId="44" fillId="80" borderId="0"/>
    <xf numFmtId="0" fontId="44" fillId="80" borderId="0"/>
    <xf numFmtId="0" fontId="7" fillId="0" borderId="0"/>
  </cellStyleXfs>
  <cellXfs count="376">
    <xf numFmtId="0" fontId="0" fillId="0" borderId="0" xfId="0"/>
    <xf numFmtId="0" fontId="129" fillId="0" borderId="0" xfId="0" applyFont="1"/>
    <xf numFmtId="0" fontId="129" fillId="5" borderId="0" xfId="0" applyFont="1" applyFill="1"/>
    <xf numFmtId="0" fontId="129" fillId="5" borderId="0" xfId="32" applyFont="1" applyFill="1" applyAlignment="1">
      <alignment vertical="center"/>
    </xf>
    <xf numFmtId="169" fontId="129" fillId="0" borderId="17" xfId="0" applyNumberFormat="1" applyFont="1" applyFill="1" applyBorder="1" applyAlignment="1">
      <alignment horizontal="right" vertical="center"/>
    </xf>
    <xf numFmtId="169" fontId="129" fillId="7" borderId="11" xfId="0" applyNumberFormat="1" applyFont="1" applyFill="1" applyBorder="1" applyAlignment="1">
      <alignment horizontal="right" vertical="center"/>
    </xf>
    <xf numFmtId="0" fontId="129" fillId="5" borderId="0" xfId="32" applyFont="1" applyFill="1" applyAlignment="1">
      <alignment horizontal="left" vertical="center"/>
    </xf>
    <xf numFmtId="37" fontId="129" fillId="5" borderId="0" xfId="0" applyNumberFormat="1" applyFont="1" applyFill="1" applyAlignment="1">
      <alignment vertical="center"/>
    </xf>
    <xf numFmtId="169" fontId="131" fillId="0" borderId="17" xfId="53" applyNumberFormat="1" applyFont="1" applyFill="1" applyBorder="1" applyAlignment="1">
      <alignment horizontal="right" vertical="center"/>
    </xf>
    <xf numFmtId="169" fontId="131" fillId="7" borderId="11" xfId="53" applyNumberFormat="1" applyFont="1" applyFill="1" applyBorder="1" applyAlignment="1">
      <alignment horizontal="right" vertical="center"/>
    </xf>
    <xf numFmtId="169" fontId="131" fillId="0" borderId="72" xfId="53" applyNumberFormat="1" applyFont="1" applyFill="1" applyBorder="1" applyAlignment="1">
      <alignment horizontal="right" vertical="center"/>
    </xf>
    <xf numFmtId="169" fontId="131" fillId="7" borderId="14" xfId="53" applyNumberFormat="1" applyFont="1" applyFill="1" applyBorder="1" applyAlignment="1">
      <alignment horizontal="right" vertical="center"/>
    </xf>
    <xf numFmtId="0" fontId="129" fillId="5" borderId="16" xfId="32" applyFont="1" applyFill="1" applyBorder="1" applyAlignment="1">
      <alignment vertical="center"/>
    </xf>
    <xf numFmtId="0" fontId="130" fillId="9" borderId="0" xfId="32" applyFont="1" applyFill="1" applyAlignment="1">
      <alignment horizontal="left" vertical="center"/>
    </xf>
    <xf numFmtId="0" fontId="130" fillId="0" borderId="0" xfId="0" applyFont="1"/>
    <xf numFmtId="0" fontId="130" fillId="5" borderId="0" xfId="0" applyFont="1" applyFill="1"/>
    <xf numFmtId="0" fontId="129" fillId="5" borderId="0" xfId="0" applyFont="1" applyFill="1" applyAlignment="1">
      <alignment vertical="center"/>
    </xf>
    <xf numFmtId="37" fontId="129" fillId="5" borderId="0" xfId="32" applyNumberFormat="1" applyFont="1" applyFill="1" applyAlignment="1">
      <alignment horizontal="left" vertical="center"/>
    </xf>
    <xf numFmtId="37" fontId="129" fillId="0" borderId="0" xfId="32" applyNumberFormat="1" applyFont="1" applyAlignment="1">
      <alignment horizontal="left" vertical="center"/>
    </xf>
    <xf numFmtId="0" fontId="129" fillId="5" borderId="68" xfId="32" applyFont="1" applyFill="1" applyBorder="1" applyAlignment="1">
      <alignment vertical="center"/>
    </xf>
    <xf numFmtId="0" fontId="130" fillId="9" borderId="0" xfId="32" applyFont="1" applyFill="1" applyAlignment="1">
      <alignment vertical="center"/>
    </xf>
    <xf numFmtId="37" fontId="131" fillId="5" borderId="0" xfId="0" applyNumberFormat="1" applyFont="1" applyFill="1" applyAlignment="1">
      <alignment vertical="center"/>
    </xf>
    <xf numFmtId="37" fontId="131" fillId="5" borderId="16" xfId="0" applyNumberFormat="1" applyFont="1" applyFill="1" applyBorder="1" applyAlignment="1">
      <alignment vertical="center"/>
    </xf>
    <xf numFmtId="169" fontId="131" fillId="0" borderId="71" xfId="53" applyNumberFormat="1" applyFont="1" applyFill="1" applyBorder="1" applyAlignment="1">
      <alignment horizontal="right" vertical="center"/>
    </xf>
    <xf numFmtId="169" fontId="131" fillId="7" borderId="61" xfId="53" applyNumberFormat="1" applyFont="1" applyFill="1" applyBorder="1" applyAlignment="1">
      <alignment horizontal="right" vertical="center"/>
    </xf>
    <xf numFmtId="169" fontId="129" fillId="0" borderId="17" xfId="53" applyNumberFormat="1" applyFont="1" applyFill="1" applyBorder="1" applyAlignment="1">
      <alignment horizontal="right" vertical="center"/>
    </xf>
    <xf numFmtId="0" fontId="129" fillId="4" borderId="0" xfId="0" applyFont="1" applyFill="1" applyAlignment="1">
      <alignment vertical="center"/>
    </xf>
    <xf numFmtId="37" fontId="132" fillId="9" borderId="0" xfId="0" applyNumberFormat="1" applyFont="1" applyFill="1" applyAlignment="1">
      <alignment vertical="center"/>
    </xf>
    <xf numFmtId="37" fontId="132" fillId="5" borderId="0" xfId="0" applyNumberFormat="1" applyFont="1" applyFill="1" applyAlignment="1">
      <alignment vertical="center"/>
    </xf>
    <xf numFmtId="169" fontId="131" fillId="0" borderId="17" xfId="53" applyNumberFormat="1" applyFont="1" applyFill="1" applyBorder="1"/>
    <xf numFmtId="169" fontId="131" fillId="7" borderId="11" xfId="53" applyNumberFormat="1" applyFont="1" applyFill="1" applyBorder="1"/>
    <xf numFmtId="169" fontId="131" fillId="0" borderId="72" xfId="53" applyNumberFormat="1" applyFont="1" applyFill="1" applyBorder="1"/>
    <xf numFmtId="169" fontId="131" fillId="7" borderId="14" xfId="53" applyNumberFormat="1" applyFont="1" applyFill="1" applyBorder="1"/>
    <xf numFmtId="37" fontId="132" fillId="9" borderId="68" xfId="0" applyNumberFormat="1" applyFont="1" applyFill="1" applyBorder="1" applyAlignment="1">
      <alignment vertical="center"/>
    </xf>
    <xf numFmtId="37" fontId="131" fillId="5" borderId="0" xfId="53" applyNumberFormat="1" applyFont="1" applyFill="1"/>
    <xf numFmtId="37" fontId="131" fillId="0" borderId="0" xfId="0" applyNumberFormat="1" applyFont="1" applyAlignment="1">
      <alignment vertical="center"/>
    </xf>
    <xf numFmtId="169" fontId="130" fillId="0" borderId="17" xfId="0" applyNumberFormat="1" applyFont="1" applyFill="1" applyBorder="1" applyAlignment="1">
      <alignment horizontal="right" vertical="center"/>
    </xf>
    <xf numFmtId="169" fontId="130" fillId="7" borderId="11" xfId="0" applyNumberFormat="1" applyFont="1" applyFill="1" applyBorder="1" applyAlignment="1">
      <alignment horizontal="right" vertical="center"/>
    </xf>
    <xf numFmtId="37" fontId="131" fillId="5" borderId="67" xfId="53" applyNumberFormat="1" applyFont="1" applyFill="1" applyBorder="1"/>
    <xf numFmtId="169" fontId="129" fillId="0" borderId="17" xfId="53" applyNumberFormat="1" applyFont="1" applyFill="1" applyBorder="1"/>
    <xf numFmtId="169" fontId="129" fillId="9" borderId="12" xfId="32" applyNumberFormat="1" applyFont="1" applyFill="1" applyBorder="1" applyAlignment="1">
      <alignment horizontal="right" vertical="center"/>
    </xf>
    <xf numFmtId="170" fontId="129" fillId="0" borderId="72" xfId="49" applyNumberFormat="1" applyFont="1" applyFill="1" applyBorder="1" applyAlignment="1">
      <alignment horizontal="right" vertical="center"/>
    </xf>
    <xf numFmtId="170" fontId="129" fillId="7" borderId="14" xfId="49" applyNumberFormat="1" applyFont="1" applyFill="1" applyBorder="1" applyAlignment="1">
      <alignment horizontal="right" vertical="center"/>
    </xf>
    <xf numFmtId="170" fontId="129" fillId="7" borderId="0" xfId="49" applyNumberFormat="1" applyFont="1" applyFill="1" applyBorder="1" applyAlignment="1">
      <alignment horizontal="right" vertical="center"/>
    </xf>
    <xf numFmtId="0" fontId="130" fillId="7" borderId="68" xfId="0" applyFont="1" applyFill="1" applyBorder="1"/>
    <xf numFmtId="171" fontId="131" fillId="0" borderId="0" xfId="53" applyNumberFormat="1" applyFont="1"/>
    <xf numFmtId="197" fontId="129" fillId="0" borderId="17" xfId="53" applyNumberFormat="1" applyFont="1" applyFill="1" applyBorder="1" applyAlignment="1">
      <alignment horizontal="right" vertical="center"/>
    </xf>
    <xf numFmtId="197" fontId="129" fillId="7" borderId="11" xfId="53" applyNumberFormat="1" applyFont="1" applyFill="1" applyBorder="1" applyAlignment="1">
      <alignment horizontal="right" vertical="center"/>
    </xf>
    <xf numFmtId="169" fontId="131" fillId="0" borderId="0" xfId="53" applyNumberFormat="1" applyFont="1" applyAlignment="1">
      <alignment horizontal="right" vertical="center"/>
    </xf>
    <xf numFmtId="0" fontId="130" fillId="7" borderId="0" xfId="32" applyFont="1" applyFill="1" applyAlignment="1">
      <alignment vertical="center"/>
    </xf>
    <xf numFmtId="37" fontId="130" fillId="7" borderId="79" xfId="38" applyNumberFormat="1" applyFont="1" applyFill="1" applyBorder="1" applyAlignment="1">
      <alignment horizontal="center" vertical="center"/>
    </xf>
    <xf numFmtId="0" fontId="130" fillId="5" borderId="0" xfId="32" applyFont="1" applyFill="1" applyAlignment="1">
      <alignment vertical="center"/>
    </xf>
    <xf numFmtId="37" fontId="130" fillId="9" borderId="0" xfId="0" applyNumberFormat="1" applyFont="1" applyFill="1" applyAlignment="1">
      <alignment vertical="center"/>
    </xf>
    <xf numFmtId="169" fontId="130" fillId="9" borderId="17" xfId="32" applyNumberFormat="1" applyFont="1" applyFill="1" applyBorder="1" applyAlignment="1">
      <alignment horizontal="right" vertical="center"/>
    </xf>
    <xf numFmtId="169" fontId="130" fillId="9" borderId="11" xfId="32" applyNumberFormat="1" applyFont="1" applyFill="1" applyBorder="1" applyAlignment="1">
      <alignment horizontal="right" vertical="center"/>
    </xf>
    <xf numFmtId="37" fontId="130" fillId="9" borderId="0" xfId="32" applyNumberFormat="1" applyFont="1" applyFill="1" applyAlignment="1">
      <alignment horizontal="left" vertical="center"/>
    </xf>
    <xf numFmtId="37" fontId="130" fillId="5" borderId="0" xfId="32" applyNumberFormat="1" applyFont="1" applyFill="1" applyAlignment="1">
      <alignment horizontal="left" vertical="center"/>
    </xf>
    <xf numFmtId="169" fontId="132" fillId="9" borderId="17" xfId="0" applyNumberFormat="1" applyFont="1" applyFill="1" applyBorder="1" applyAlignment="1">
      <alignment horizontal="right" vertical="center"/>
    </xf>
    <xf numFmtId="169" fontId="132" fillId="9" borderId="11" xfId="0" applyNumberFormat="1" applyFont="1" applyFill="1" applyBorder="1" applyAlignment="1">
      <alignment horizontal="right" vertical="center"/>
    </xf>
    <xf numFmtId="169" fontId="130" fillId="9" borderId="11" xfId="0" applyNumberFormat="1" applyFont="1" applyFill="1" applyBorder="1" applyAlignment="1">
      <alignment horizontal="right" vertical="center"/>
    </xf>
    <xf numFmtId="169" fontId="132" fillId="0" borderId="17" xfId="53" applyNumberFormat="1" applyFont="1" applyFill="1" applyBorder="1" applyAlignment="1">
      <alignment horizontal="right" vertical="center"/>
    </xf>
    <xf numFmtId="169" fontId="132" fillId="7" borderId="11" xfId="53" applyNumberFormat="1" applyFont="1" applyFill="1" applyBorder="1" applyAlignment="1">
      <alignment horizontal="right" vertical="center"/>
    </xf>
    <xf numFmtId="37" fontId="132" fillId="9" borderId="16" xfId="0" applyNumberFormat="1" applyFont="1" applyFill="1" applyBorder="1" applyAlignment="1">
      <alignment vertical="center"/>
    </xf>
    <xf numFmtId="169" fontId="132" fillId="9" borderId="71" xfId="0" applyNumberFormat="1" applyFont="1" applyFill="1" applyBorder="1" applyAlignment="1">
      <alignment horizontal="right" vertical="center"/>
    </xf>
    <xf numFmtId="169" fontId="132" fillId="9" borderId="61" xfId="0" applyNumberFormat="1" applyFont="1" applyFill="1" applyBorder="1" applyAlignment="1">
      <alignment horizontal="right" vertical="center"/>
    </xf>
    <xf numFmtId="169" fontId="130" fillId="9" borderId="17" xfId="0" applyNumberFormat="1" applyFont="1" applyFill="1" applyBorder="1" applyAlignment="1">
      <alignment horizontal="right" vertical="center"/>
    </xf>
    <xf numFmtId="169" fontId="132" fillId="9" borderId="72" xfId="0" applyNumberFormat="1" applyFont="1" applyFill="1" applyBorder="1" applyAlignment="1">
      <alignment horizontal="right" vertical="center"/>
    </xf>
    <xf numFmtId="169" fontId="132" fillId="9" borderId="14" xfId="0" applyNumberFormat="1" applyFont="1" applyFill="1" applyBorder="1" applyAlignment="1">
      <alignment horizontal="right" vertical="center"/>
    </xf>
    <xf numFmtId="169" fontId="130" fillId="9" borderId="72" xfId="0" applyNumberFormat="1" applyFont="1" applyFill="1" applyBorder="1" applyAlignment="1">
      <alignment horizontal="right" vertical="center"/>
    </xf>
    <xf numFmtId="37" fontId="132" fillId="5" borderId="0" xfId="53" applyNumberFormat="1" applyFont="1" applyFill="1"/>
    <xf numFmtId="37" fontId="132" fillId="9" borderId="68" xfId="53" applyNumberFormat="1" applyFont="1" applyFill="1" applyBorder="1"/>
    <xf numFmtId="0" fontId="130" fillId="9" borderId="0" xfId="0" applyFont="1" applyFill="1" applyAlignment="1">
      <alignment vertical="center"/>
    </xf>
    <xf numFmtId="169" fontId="130" fillId="5" borderId="0" xfId="0" applyNumberFormat="1" applyFont="1" applyFill="1" applyBorder="1" applyAlignment="1">
      <alignment horizontal="right" vertical="center"/>
    </xf>
    <xf numFmtId="171" fontId="132" fillId="7" borderId="16" xfId="53" applyNumberFormat="1" applyFont="1" applyFill="1" applyBorder="1"/>
    <xf numFmtId="0" fontId="130" fillId="7" borderId="16" xfId="32" applyFont="1" applyFill="1" applyBorder="1" applyAlignment="1">
      <alignment vertical="center"/>
    </xf>
    <xf numFmtId="171" fontId="130" fillId="8" borderId="61" xfId="39" applyFont="1" applyFill="1" applyBorder="1" applyAlignment="1">
      <alignment horizontal="center" vertical="center"/>
    </xf>
    <xf numFmtId="37" fontId="132" fillId="7" borderId="0" xfId="53" applyNumberFormat="1" applyFont="1" applyFill="1"/>
    <xf numFmtId="37" fontId="130" fillId="8" borderId="11" xfId="39" applyNumberFormat="1" applyFont="1" applyFill="1" applyBorder="1" applyAlignment="1">
      <alignment horizontal="center" vertical="center"/>
    </xf>
    <xf numFmtId="37" fontId="130" fillId="7" borderId="68" xfId="53" applyNumberFormat="1" applyFont="1" applyFill="1" applyBorder="1"/>
    <xf numFmtId="0" fontId="130" fillId="9" borderId="68" xfId="32" applyFont="1" applyFill="1" applyBorder="1" applyAlignment="1">
      <alignment vertical="center"/>
    </xf>
    <xf numFmtId="169" fontId="130" fillId="9" borderId="72" xfId="32" applyNumberFormat="1" applyFont="1" applyFill="1" applyBorder="1" applyAlignment="1">
      <alignment horizontal="right" vertical="center"/>
    </xf>
    <xf numFmtId="169" fontId="130" fillId="9" borderId="14" xfId="32" applyNumberFormat="1" applyFont="1" applyFill="1" applyBorder="1" applyAlignment="1">
      <alignment horizontal="right" vertical="center"/>
    </xf>
    <xf numFmtId="37" fontId="130" fillId="7" borderId="20" xfId="35" applyNumberFormat="1" applyFont="1" applyFill="1" applyBorder="1" applyAlignment="1">
      <alignment horizontal="left" vertical="center"/>
    </xf>
    <xf numFmtId="37" fontId="130" fillId="7" borderId="18" xfId="35" applyNumberFormat="1" applyFont="1" applyFill="1" applyBorder="1" applyAlignment="1">
      <alignment horizontal="left" vertical="center"/>
    </xf>
    <xf numFmtId="0" fontId="130" fillId="5" borderId="18" xfId="32" applyFont="1" applyFill="1" applyBorder="1" applyAlignment="1">
      <alignment horizontal="left" vertical="center"/>
    </xf>
    <xf numFmtId="0" fontId="129" fillId="5" borderId="18" xfId="32" applyFont="1" applyFill="1" applyBorder="1" applyAlignment="1">
      <alignment vertical="center"/>
    </xf>
    <xf numFmtId="0" fontId="130" fillId="9" borderId="18" xfId="32" applyFont="1" applyFill="1" applyBorder="1" applyAlignment="1">
      <alignment horizontal="left" vertical="center"/>
    </xf>
    <xf numFmtId="0" fontId="129" fillId="5" borderId="19" xfId="32" applyFont="1" applyFill="1" applyBorder="1" applyAlignment="1">
      <alignment vertical="center"/>
    </xf>
    <xf numFmtId="0" fontId="129" fillId="5" borderId="5" xfId="0" applyFont="1" applyFill="1" applyBorder="1" applyAlignment="1">
      <alignment vertical="center"/>
    </xf>
    <xf numFmtId="37" fontId="129" fillId="5" borderId="5" xfId="32" applyNumberFormat="1" applyFont="1" applyFill="1" applyBorder="1" applyAlignment="1">
      <alignment horizontal="left" vertical="center"/>
    </xf>
    <xf numFmtId="0" fontId="130" fillId="9" borderId="18" xfId="32" applyFont="1" applyFill="1" applyBorder="1" applyAlignment="1">
      <alignment vertical="center"/>
    </xf>
    <xf numFmtId="37" fontId="130" fillId="9" borderId="18" xfId="32" applyNumberFormat="1" applyFont="1" applyFill="1" applyBorder="1" applyAlignment="1">
      <alignment horizontal="left" vertical="center"/>
    </xf>
    <xf numFmtId="37" fontId="132" fillId="9" borderId="18" xfId="0" applyNumberFormat="1" applyFont="1" applyFill="1" applyBorder="1" applyAlignment="1">
      <alignment horizontal="left" vertical="center"/>
    </xf>
    <xf numFmtId="37" fontId="130" fillId="9" borderId="0" xfId="32" applyNumberFormat="1" applyFont="1" applyFill="1" applyAlignment="1">
      <alignment horizontal="right" vertical="center"/>
    </xf>
    <xf numFmtId="0" fontId="130" fillId="0" borderId="0" xfId="0" applyFont="1" applyAlignment="1">
      <alignment horizontal="right"/>
    </xf>
    <xf numFmtId="37" fontId="131" fillId="5" borderId="18" xfId="0" applyNumberFormat="1" applyFont="1" applyFill="1" applyBorder="1" applyAlignment="1">
      <alignment vertical="center"/>
    </xf>
    <xf numFmtId="0" fontId="131" fillId="5" borderId="18" xfId="0" applyFont="1" applyFill="1" applyBorder="1" applyAlignment="1">
      <alignment vertical="center"/>
    </xf>
    <xf numFmtId="0" fontId="131" fillId="5" borderId="20" xfId="0" applyFont="1" applyFill="1" applyBorder="1" applyAlignment="1">
      <alignment vertical="center"/>
    </xf>
    <xf numFmtId="0" fontId="131" fillId="5" borderId="19" xfId="0" applyFont="1" applyFill="1" applyBorder="1" applyAlignment="1">
      <alignment vertical="center"/>
    </xf>
    <xf numFmtId="37" fontId="131" fillId="5" borderId="5" xfId="0" applyNumberFormat="1" applyFont="1" applyFill="1" applyBorder="1" applyAlignment="1">
      <alignment vertical="center"/>
    </xf>
    <xf numFmtId="37" fontId="132" fillId="9" borderId="18" xfId="0" applyNumberFormat="1" applyFont="1" applyFill="1" applyBorder="1" applyAlignment="1">
      <alignment vertical="center"/>
    </xf>
    <xf numFmtId="37" fontId="132" fillId="5" borderId="18" xfId="0" applyNumberFormat="1" applyFont="1" applyFill="1" applyBorder="1" applyAlignment="1">
      <alignment vertical="center"/>
    </xf>
    <xf numFmtId="37" fontId="132" fillId="9" borderId="20" xfId="0" applyNumberFormat="1" applyFont="1" applyFill="1" applyBorder="1" applyAlignment="1">
      <alignment vertical="center"/>
    </xf>
    <xf numFmtId="37" fontId="131" fillId="5" borderId="20" xfId="0" applyNumberFormat="1" applyFont="1" applyFill="1" applyBorder="1" applyAlignment="1">
      <alignment vertical="center"/>
    </xf>
    <xf numFmtId="37" fontId="131" fillId="0" borderId="18" xfId="0" applyNumberFormat="1" applyFont="1" applyBorder="1" applyAlignment="1">
      <alignment vertical="center"/>
    </xf>
    <xf numFmtId="37" fontId="131" fillId="5" borderId="19" xfId="37" applyNumberFormat="1" applyFont="1" applyFill="1" applyBorder="1" applyAlignment="1">
      <alignment vertical="center"/>
    </xf>
    <xf numFmtId="0" fontId="131" fillId="5" borderId="68" xfId="0" applyFont="1" applyFill="1" applyBorder="1" applyAlignment="1">
      <alignment vertical="center"/>
    </xf>
    <xf numFmtId="169" fontId="129" fillId="5" borderId="16" xfId="0" applyNumberFormat="1" applyFont="1" applyFill="1" applyBorder="1" applyAlignment="1">
      <alignment horizontal="right" vertical="center"/>
    </xf>
    <xf numFmtId="169" fontId="129" fillId="7" borderId="16" xfId="0" applyNumberFormat="1" applyFont="1" applyFill="1" applyBorder="1" applyAlignment="1">
      <alignment horizontal="right" vertical="center"/>
    </xf>
    <xf numFmtId="37" fontId="132" fillId="0" borderId="0" xfId="0" applyNumberFormat="1" applyFont="1" applyFill="1" applyAlignment="1">
      <alignment vertical="center"/>
    </xf>
    <xf numFmtId="0" fontId="130" fillId="0" borderId="0" xfId="32" applyFont="1" applyFill="1" applyAlignment="1">
      <alignment vertical="center"/>
    </xf>
    <xf numFmtId="0" fontId="129" fillId="5" borderId="18" xfId="32" applyFont="1" applyFill="1" applyBorder="1" applyAlignment="1">
      <alignment horizontal="left" vertical="center"/>
    </xf>
    <xf numFmtId="0" fontId="129" fillId="5" borderId="20" xfId="32" applyFont="1" applyFill="1" applyBorder="1" applyAlignment="1">
      <alignment horizontal="left" vertical="center"/>
    </xf>
    <xf numFmtId="37" fontId="129" fillId="5" borderId="16" xfId="32" applyNumberFormat="1" applyFont="1" applyFill="1" applyBorder="1" applyAlignment="1">
      <alignment horizontal="left" vertical="center"/>
    </xf>
    <xf numFmtId="171" fontId="130" fillId="8" borderId="71" xfId="39" applyFont="1" applyFill="1" applyBorder="1" applyAlignment="1">
      <alignment vertical="center" wrapText="1"/>
    </xf>
    <xf numFmtId="171" fontId="130" fillId="8" borderId="17" xfId="39" applyFont="1" applyFill="1" applyBorder="1" applyAlignment="1">
      <alignment vertical="center" wrapText="1"/>
    </xf>
    <xf numFmtId="37" fontId="130" fillId="7" borderId="19" xfId="35" applyNumberFormat="1" applyFont="1" applyFill="1" applyBorder="1" applyAlignment="1">
      <alignment horizontal="left" vertical="center"/>
    </xf>
    <xf numFmtId="0" fontId="130" fillId="7" borderId="68" xfId="32" applyFont="1" applyFill="1" applyBorder="1" applyAlignment="1">
      <alignment vertical="center"/>
    </xf>
    <xf numFmtId="37" fontId="130" fillId="7" borderId="80" xfId="38" applyNumberFormat="1" applyFont="1" applyFill="1" applyBorder="1" applyAlignment="1">
      <alignment horizontal="center" vertical="center"/>
    </xf>
    <xf numFmtId="169" fontId="130" fillId="0" borderId="71" xfId="0" applyNumberFormat="1" applyFont="1" applyFill="1" applyBorder="1" applyAlignment="1">
      <alignment horizontal="right" vertical="center"/>
    </xf>
    <xf numFmtId="0" fontId="130" fillId="5" borderId="18" xfId="32" applyFont="1" applyFill="1" applyBorder="1" applyAlignment="1">
      <alignment vertical="center"/>
    </xf>
    <xf numFmtId="0" fontId="130" fillId="5" borderId="0" xfId="0" applyFont="1" applyFill="1" applyAlignment="1">
      <alignment vertical="center"/>
    </xf>
    <xf numFmtId="37" fontId="132" fillId="5" borderId="5" xfId="0" applyNumberFormat="1" applyFont="1" applyFill="1" applyBorder="1" applyAlignment="1">
      <alignment vertical="center"/>
    </xf>
    <xf numFmtId="37" fontId="132" fillId="9" borderId="19" xfId="0" applyNumberFormat="1" applyFont="1" applyFill="1" applyBorder="1" applyAlignment="1">
      <alignment vertical="center"/>
    </xf>
    <xf numFmtId="37" fontId="130" fillId="9" borderId="63" xfId="32" applyNumberFormat="1" applyFont="1" applyFill="1" applyBorder="1" applyAlignment="1">
      <alignment horizontal="left" vertical="center"/>
    </xf>
    <xf numFmtId="0" fontId="130" fillId="9" borderId="6" xfId="32" applyFont="1" applyFill="1" applyBorder="1" applyAlignment="1">
      <alignment vertical="center"/>
    </xf>
    <xf numFmtId="169" fontId="130" fillId="9" borderId="73" xfId="32" applyNumberFormat="1" applyFont="1" applyFill="1" applyBorder="1" applyAlignment="1">
      <alignment horizontal="right" vertical="center"/>
    </xf>
    <xf numFmtId="169" fontId="130" fillId="9" borderId="12" xfId="32" applyNumberFormat="1" applyFont="1" applyFill="1" applyBorder="1" applyAlignment="1">
      <alignment horizontal="right" vertical="center"/>
    </xf>
    <xf numFmtId="37" fontId="130" fillId="5" borderId="18" xfId="32" applyNumberFormat="1" applyFont="1" applyFill="1" applyBorder="1" applyAlignment="1">
      <alignment horizontal="left" vertical="center"/>
    </xf>
    <xf numFmtId="169" fontId="134" fillId="0" borderId="17" xfId="0" applyNumberFormat="1" applyFont="1" applyFill="1" applyBorder="1" applyAlignment="1">
      <alignment horizontal="right" vertical="center"/>
    </xf>
    <xf numFmtId="0" fontId="130" fillId="9" borderId="18" xfId="0" applyFont="1" applyFill="1" applyBorder="1" applyAlignment="1">
      <alignment vertical="center"/>
    </xf>
    <xf numFmtId="0" fontId="130" fillId="0" borderId="18" xfId="0" applyFont="1" applyFill="1" applyBorder="1" applyAlignment="1">
      <alignment vertical="center"/>
    </xf>
    <xf numFmtId="169" fontId="130" fillId="0" borderId="11" xfId="0" applyNumberFormat="1" applyFont="1" applyFill="1" applyBorder="1" applyAlignment="1">
      <alignment horizontal="right" vertical="center"/>
    </xf>
    <xf numFmtId="0" fontId="130" fillId="0" borderId="0" xfId="0" applyFont="1" applyFill="1"/>
    <xf numFmtId="171" fontId="132" fillId="7" borderId="20" xfId="53" applyNumberFormat="1" applyFont="1" applyFill="1" applyBorder="1"/>
    <xf numFmtId="171" fontId="132" fillId="7" borderId="18" xfId="53" applyNumberFormat="1" applyFont="1" applyFill="1" applyBorder="1" applyAlignment="1">
      <alignment horizontal="left"/>
    </xf>
    <xf numFmtId="171" fontId="130" fillId="7" borderId="19" xfId="53" applyNumberFormat="1" applyFont="1" applyFill="1" applyBorder="1"/>
    <xf numFmtId="169" fontId="130" fillId="7" borderId="72" xfId="0" applyNumberFormat="1" applyFont="1" applyFill="1" applyBorder="1" applyAlignment="1">
      <alignment horizontal="center" vertical="center"/>
    </xf>
    <xf numFmtId="171" fontId="132" fillId="7" borderId="20" xfId="39" applyFont="1" applyFill="1" applyBorder="1"/>
    <xf numFmtId="0" fontId="129" fillId="4" borderId="0" xfId="33" applyFont="1" applyFill="1"/>
    <xf numFmtId="171" fontId="132" fillId="7" borderId="18" xfId="39" applyFont="1" applyFill="1" applyBorder="1" applyAlignment="1">
      <alignment horizontal="left"/>
    </xf>
    <xf numFmtId="171" fontId="132" fillId="7" borderId="0" xfId="39" applyFont="1" applyFill="1"/>
    <xf numFmtId="171" fontId="132" fillId="7" borderId="5" xfId="39" applyFont="1" applyFill="1" applyBorder="1"/>
    <xf numFmtId="37" fontId="130" fillId="8" borderId="14" xfId="39" quotePrefix="1" applyNumberFormat="1" applyFont="1" applyFill="1" applyBorder="1" applyAlignment="1">
      <alignment horizontal="center"/>
    </xf>
    <xf numFmtId="0" fontId="131" fillId="6" borderId="18" xfId="33" applyFont="1" applyFill="1" applyBorder="1"/>
    <xf numFmtId="0" fontId="131" fillId="6" borderId="0" xfId="33" applyFont="1" applyFill="1" applyAlignment="1">
      <alignment horizontal="left"/>
    </xf>
    <xf numFmtId="37" fontId="129" fillId="8" borderId="11" xfId="33" applyNumberFormat="1" applyFont="1" applyFill="1" applyBorder="1" applyAlignment="1">
      <alignment horizontal="right"/>
    </xf>
    <xf numFmtId="37" fontId="129" fillId="0" borderId="11" xfId="33" applyNumberFormat="1" applyFont="1" applyFill="1" applyBorder="1" applyAlignment="1">
      <alignment horizontal="right"/>
    </xf>
    <xf numFmtId="37" fontId="130" fillId="5" borderId="18" xfId="33" applyNumberFormat="1" applyFont="1" applyFill="1" applyBorder="1"/>
    <xf numFmtId="37" fontId="129" fillId="5" borderId="0" xfId="33" applyNumberFormat="1" applyFont="1" applyFill="1"/>
    <xf numFmtId="37" fontId="129" fillId="0" borderId="11" xfId="33" applyNumberFormat="1" applyFont="1" applyFill="1" applyBorder="1"/>
    <xf numFmtId="37" fontId="129" fillId="7" borderId="11" xfId="33" applyNumberFormat="1" applyFont="1" applyFill="1" applyBorder="1"/>
    <xf numFmtId="37" fontId="129" fillId="5" borderId="18" xfId="33" applyNumberFormat="1" applyFont="1" applyFill="1" applyBorder="1"/>
    <xf numFmtId="37" fontId="129" fillId="0" borderId="11" xfId="33" applyNumberFormat="1" applyFont="1" applyFill="1" applyBorder="1" applyAlignment="1">
      <alignment horizontal="center"/>
    </xf>
    <xf numFmtId="37" fontId="129" fillId="7" borderId="11" xfId="33" applyNumberFormat="1" applyFont="1" applyFill="1" applyBorder="1" applyAlignment="1">
      <alignment horizontal="center"/>
    </xf>
    <xf numFmtId="37" fontId="130" fillId="5" borderId="0" xfId="33" applyNumberFormat="1" applyFont="1" applyFill="1"/>
    <xf numFmtId="172" fontId="129" fillId="0" borderId="11" xfId="33" applyNumberFormat="1" applyFont="1" applyFill="1" applyBorder="1" applyAlignment="1">
      <alignment horizontal="right" indent="1"/>
    </xf>
    <xf numFmtId="172" fontId="129" fillId="7" borderId="11" xfId="33" applyNumberFormat="1" applyFont="1" applyFill="1" applyBorder="1" applyAlignment="1">
      <alignment horizontal="right" indent="1"/>
    </xf>
    <xf numFmtId="37" fontId="129" fillId="5" borderId="19" xfId="33" applyNumberFormat="1" applyFont="1" applyFill="1" applyBorder="1"/>
    <xf numFmtId="37" fontId="129" fillId="5" borderId="5" xfId="33" applyNumberFormat="1" applyFont="1" applyFill="1" applyBorder="1"/>
    <xf numFmtId="37" fontId="129" fillId="0" borderId="5" xfId="33" applyNumberFormat="1" applyFont="1" applyBorder="1"/>
    <xf numFmtId="172" fontId="129" fillId="0" borderId="14" xfId="33" applyNumberFormat="1" applyFont="1" applyFill="1" applyBorder="1" applyAlignment="1">
      <alignment horizontal="right" indent="1"/>
    </xf>
    <xf numFmtId="172" fontId="129" fillId="7" borderId="14" xfId="33" applyNumberFormat="1" applyFont="1" applyFill="1" applyBorder="1" applyAlignment="1">
      <alignment horizontal="right" indent="1"/>
    </xf>
    <xf numFmtId="37" fontId="130" fillId="9" borderId="0" xfId="33" applyNumberFormat="1" applyFont="1" applyFill="1"/>
    <xf numFmtId="172" fontId="130" fillId="9" borderId="11" xfId="33" applyNumberFormat="1" applyFont="1" applyFill="1" applyBorder="1" applyAlignment="1">
      <alignment horizontal="right" indent="1"/>
    </xf>
    <xf numFmtId="0" fontId="129" fillId="5" borderId="0" xfId="30" applyFont="1" applyFill="1"/>
    <xf numFmtId="37" fontId="129" fillId="0" borderId="0" xfId="33" applyNumberFormat="1" applyFont="1" applyBorder="1"/>
    <xf numFmtId="37" fontId="129" fillId="0" borderId="72" xfId="33" applyNumberFormat="1" applyFont="1" applyBorder="1"/>
    <xf numFmtId="37" fontId="130" fillId="9" borderId="63" xfId="33" applyNumberFormat="1" applyFont="1" applyFill="1" applyBorder="1"/>
    <xf numFmtId="37" fontId="130" fillId="9" borderId="6" xfId="33" applyNumberFormat="1" applyFont="1" applyFill="1" applyBorder="1"/>
    <xf numFmtId="172" fontId="130" fillId="9" borderId="12" xfId="33" applyNumberFormat="1" applyFont="1" applyFill="1" applyBorder="1" applyAlignment="1">
      <alignment horizontal="right" indent="1"/>
    </xf>
    <xf numFmtId="0" fontId="129" fillId="5" borderId="0" xfId="33" applyFont="1" applyFill="1"/>
    <xf numFmtId="0" fontId="130" fillId="9" borderId="0" xfId="33" applyFont="1" applyFill="1"/>
    <xf numFmtId="0" fontId="129" fillId="5" borderId="18" xfId="33" applyFont="1" applyFill="1" applyBorder="1"/>
    <xf numFmtId="37" fontId="130" fillId="9" borderId="18" xfId="33" applyNumberFormat="1" applyFont="1" applyFill="1" applyBorder="1"/>
    <xf numFmtId="171" fontId="132" fillId="7" borderId="16" xfId="39" applyFont="1" applyFill="1" applyBorder="1" applyAlignment="1">
      <alignment horizontal="center"/>
    </xf>
    <xf numFmtId="0" fontId="130" fillId="4" borderId="0" xfId="33" applyFont="1" applyFill="1"/>
    <xf numFmtId="171" fontId="132" fillId="7" borderId="19" xfId="39" applyFont="1" applyFill="1" applyBorder="1"/>
    <xf numFmtId="0" fontId="130" fillId="0" borderId="11" xfId="33" applyFont="1" applyFill="1" applyBorder="1" applyAlignment="1">
      <alignment horizontal="right" indent="1"/>
    </xf>
    <xf numFmtId="0" fontId="130" fillId="7" borderId="11" xfId="33" applyFont="1" applyFill="1" applyBorder="1" applyAlignment="1">
      <alignment horizontal="right" indent="1"/>
    </xf>
    <xf numFmtId="0" fontId="130" fillId="9" borderId="18" xfId="33" applyFont="1" applyFill="1" applyBorder="1"/>
    <xf numFmtId="0" fontId="130" fillId="5" borderId="18" xfId="33" applyFont="1" applyFill="1" applyBorder="1"/>
    <xf numFmtId="0" fontId="130" fillId="5" borderId="0" xfId="33" applyFont="1" applyFill="1"/>
    <xf numFmtId="172" fontId="130" fillId="0" borderId="11" xfId="33" applyNumberFormat="1" applyFont="1" applyFill="1" applyBorder="1" applyAlignment="1">
      <alignment horizontal="right" indent="1"/>
    </xf>
    <xf numFmtId="172" fontId="130" fillId="7" borderId="11" xfId="33" applyNumberFormat="1" applyFont="1" applyFill="1" applyBorder="1" applyAlignment="1">
      <alignment horizontal="right" indent="1"/>
    </xf>
    <xf numFmtId="0" fontId="135" fillId="4" borderId="0" xfId="33" applyFont="1" applyFill="1"/>
    <xf numFmtId="0" fontId="129" fillId="4" borderId="0" xfId="31" applyFont="1" applyFill="1"/>
    <xf numFmtId="37" fontId="130" fillId="7" borderId="0" xfId="35" applyNumberFormat="1" applyFont="1" applyFill="1" applyAlignment="1">
      <alignment horizontal="left"/>
    </xf>
    <xf numFmtId="49" fontId="130" fillId="8" borderId="11" xfId="39" applyNumberFormat="1" applyFont="1" applyFill="1" applyBorder="1" applyAlignment="1">
      <alignment horizontal="center"/>
    </xf>
    <xf numFmtId="0" fontId="129" fillId="5" borderId="0" xfId="31" applyFont="1" applyFill="1"/>
    <xf numFmtId="0" fontId="129" fillId="0" borderId="11" xfId="31" applyFont="1" applyFill="1" applyBorder="1"/>
    <xf numFmtId="0" fontId="129" fillId="7" borderId="11" xfId="31" applyFont="1" applyFill="1" applyBorder="1"/>
    <xf numFmtId="172" fontId="129" fillId="0" borderId="11" xfId="31" applyNumberFormat="1" applyFont="1" applyFill="1" applyBorder="1" applyAlignment="1">
      <alignment horizontal="right" indent="1"/>
    </xf>
    <xf numFmtId="172" fontId="129" fillId="7" borderId="11" xfId="31" applyNumberFormat="1" applyFont="1" applyFill="1" applyBorder="1" applyAlignment="1">
      <alignment horizontal="right" indent="1"/>
    </xf>
    <xf numFmtId="0" fontId="129" fillId="5" borderId="13" xfId="31" applyFont="1" applyFill="1" applyBorder="1"/>
    <xf numFmtId="172" fontId="130" fillId="9" borderId="61" xfId="31" applyNumberFormat="1" applyFont="1" applyFill="1" applyBorder="1" applyAlignment="1">
      <alignment horizontal="right" indent="1"/>
    </xf>
    <xf numFmtId="184" fontId="129" fillId="0" borderId="11" xfId="587" applyNumberFormat="1" applyFont="1" applyFill="1" applyBorder="1"/>
    <xf numFmtId="10" fontId="129" fillId="7" borderId="11" xfId="49" applyNumberFormat="1" applyFont="1" applyFill="1" applyBorder="1" applyAlignment="1">
      <alignment horizontal="right" indent="1"/>
    </xf>
    <xf numFmtId="0" fontId="129" fillId="5" borderId="86" xfId="31" applyFont="1" applyFill="1" applyBorder="1"/>
    <xf numFmtId="172" fontId="129" fillId="0" borderId="14" xfId="31" applyNumberFormat="1" applyFont="1" applyFill="1" applyBorder="1" applyAlignment="1">
      <alignment horizontal="right" indent="1"/>
    </xf>
    <xf numFmtId="172" fontId="129" fillId="7" borderId="14" xfId="31" applyNumberFormat="1" applyFont="1" applyFill="1" applyBorder="1" applyAlignment="1">
      <alignment horizontal="right" indent="1"/>
    </xf>
    <xf numFmtId="172" fontId="130" fillId="9" borderId="11" xfId="31" applyNumberFormat="1" applyFont="1" applyFill="1" applyBorder="1" applyAlignment="1">
      <alignment horizontal="right" indent="1"/>
    </xf>
    <xf numFmtId="0" fontId="130" fillId="9" borderId="0" xfId="31" applyFont="1" applyFill="1"/>
    <xf numFmtId="172" fontId="129" fillId="0" borderId="70" xfId="31" applyNumberFormat="1" applyFont="1" applyFill="1" applyBorder="1" applyAlignment="1">
      <alignment horizontal="right" indent="1"/>
    </xf>
    <xf numFmtId="3" fontId="129" fillId="7" borderId="70" xfId="587" applyNumberFormat="1" applyFont="1" applyFill="1" applyBorder="1" applyAlignment="1">
      <alignment horizontal="right" indent="1"/>
    </xf>
    <xf numFmtId="0" fontId="130" fillId="4" borderId="0" xfId="31" applyFont="1" applyFill="1"/>
    <xf numFmtId="37" fontId="132" fillId="9" borderId="0" xfId="53" applyNumberFormat="1" applyFont="1" applyFill="1"/>
    <xf numFmtId="0" fontId="130" fillId="5" borderId="0" xfId="30" applyFont="1" applyFill="1"/>
    <xf numFmtId="37" fontId="130" fillId="7" borderId="20" xfId="35" applyNumberFormat="1" applyFont="1" applyFill="1" applyBorder="1" applyAlignment="1">
      <alignment horizontal="left"/>
    </xf>
    <xf numFmtId="37" fontId="130" fillId="7" borderId="18" xfId="35" applyNumberFormat="1" applyFont="1" applyFill="1" applyBorder="1" applyAlignment="1">
      <alignment horizontal="left"/>
    </xf>
    <xf numFmtId="49" fontId="130" fillId="8" borderId="62" xfId="39" applyNumberFormat="1" applyFont="1" applyFill="1" applyBorder="1" applyAlignment="1">
      <alignment horizontal="center"/>
    </xf>
    <xf numFmtId="0" fontId="129" fillId="5" borderId="18" xfId="31" applyFont="1" applyFill="1" applyBorder="1"/>
    <xf numFmtId="37" fontId="129" fillId="5" borderId="0" xfId="31" applyNumberFormat="1" applyFont="1" applyFill="1"/>
    <xf numFmtId="0" fontId="129" fillId="0" borderId="61" xfId="31" applyFont="1" applyFill="1" applyBorder="1"/>
    <xf numFmtId="0" fontId="129" fillId="5" borderId="64" xfId="31" applyFont="1" applyFill="1" applyBorder="1"/>
    <xf numFmtId="0" fontId="129" fillId="0" borderId="18" xfId="31" applyFont="1" applyBorder="1"/>
    <xf numFmtId="37" fontId="131" fillId="0" borderId="0" xfId="53" applyNumberFormat="1" applyFont="1"/>
    <xf numFmtId="0" fontId="129" fillId="0" borderId="0" xfId="31" applyFont="1"/>
    <xf numFmtId="0" fontId="129" fillId="5" borderId="0" xfId="31" applyFont="1" applyFill="1" applyAlignment="1">
      <alignment vertical="top"/>
    </xf>
    <xf numFmtId="0" fontId="129" fillId="0" borderId="21" xfId="31" applyFont="1" applyBorder="1"/>
    <xf numFmtId="0" fontId="129" fillId="0" borderId="8" xfId="31" applyFont="1" applyBorder="1"/>
    <xf numFmtId="172" fontId="129" fillId="5" borderId="9" xfId="31" applyNumberFormat="1" applyFont="1" applyFill="1" applyBorder="1" applyAlignment="1">
      <alignment horizontal="right" indent="1"/>
    </xf>
    <xf numFmtId="37" fontId="130" fillId="7" borderId="16" xfId="35" applyNumberFormat="1" applyFont="1" applyFill="1" applyBorder="1" applyAlignment="1">
      <alignment horizontal="left"/>
    </xf>
    <xf numFmtId="37" fontId="130" fillId="7" borderId="19" xfId="35" applyNumberFormat="1" applyFont="1" applyFill="1" applyBorder="1" applyAlignment="1">
      <alignment horizontal="left"/>
    </xf>
    <xf numFmtId="37" fontId="130" fillId="7" borderId="5" xfId="35" applyNumberFormat="1" applyFont="1" applyFill="1" applyBorder="1" applyAlignment="1">
      <alignment horizontal="left"/>
    </xf>
    <xf numFmtId="0" fontId="130" fillId="9" borderId="18" xfId="31" applyFont="1" applyFill="1" applyBorder="1"/>
    <xf numFmtId="37" fontId="132" fillId="9" borderId="67" xfId="53" applyNumberFormat="1" applyFont="1" applyFill="1" applyBorder="1"/>
    <xf numFmtId="37" fontId="134" fillId="9" borderId="67" xfId="53" applyNumberFormat="1" applyFont="1" applyFill="1" applyBorder="1"/>
    <xf numFmtId="0" fontId="130" fillId="10" borderId="16" xfId="36" applyFont="1" applyFill="1" applyBorder="1" applyAlignment="1">
      <alignment vertical="center"/>
    </xf>
    <xf numFmtId="171" fontId="129" fillId="4" borderId="0" xfId="37" applyFont="1" applyFill="1" applyAlignment="1">
      <alignment vertical="center"/>
    </xf>
    <xf numFmtId="0" fontId="130" fillId="7" borderId="18" xfId="36" applyFont="1" applyFill="1" applyBorder="1" applyAlignment="1">
      <alignment horizontal="left" vertical="center"/>
    </xf>
    <xf numFmtId="0" fontId="129" fillId="5" borderId="18" xfId="0" applyFont="1" applyFill="1" applyBorder="1" applyAlignment="1">
      <alignment vertical="center"/>
    </xf>
    <xf numFmtId="171" fontId="129" fillId="0" borderId="62" xfId="37" applyFont="1" applyFill="1" applyBorder="1" applyAlignment="1">
      <alignment vertical="center"/>
    </xf>
    <xf numFmtId="171" fontId="129" fillId="7" borderId="11" xfId="37" applyFont="1" applyFill="1" applyBorder="1" applyAlignment="1">
      <alignment vertical="center"/>
    </xf>
    <xf numFmtId="172" fontId="132" fillId="0" borderId="62" xfId="37" applyNumberFormat="1" applyFont="1" applyFill="1" applyBorder="1" applyAlignment="1">
      <alignment horizontal="right" vertical="center"/>
    </xf>
    <xf numFmtId="172" fontId="132" fillId="7" borderId="11" xfId="37" applyNumberFormat="1" applyFont="1" applyFill="1" applyBorder="1" applyAlignment="1">
      <alignment horizontal="right" vertical="center"/>
    </xf>
    <xf numFmtId="0" fontId="130" fillId="5" borderId="18" xfId="0" applyFont="1" applyFill="1" applyBorder="1" applyAlignment="1">
      <alignment vertical="center"/>
    </xf>
    <xf numFmtId="0" fontId="129" fillId="5" borderId="18" xfId="0" applyFont="1" applyFill="1" applyBorder="1" applyAlignment="1">
      <alignment vertical="center" wrapText="1"/>
    </xf>
    <xf numFmtId="0" fontId="129" fillId="5" borderId="0" xfId="0" applyFont="1" applyFill="1" applyAlignment="1">
      <alignment vertical="center" wrapText="1"/>
    </xf>
    <xf numFmtId="172" fontId="131" fillId="0" borderId="62" xfId="37" applyNumberFormat="1" applyFont="1" applyFill="1" applyBorder="1" applyAlignment="1">
      <alignment horizontal="right" vertical="center"/>
    </xf>
    <xf numFmtId="172" fontId="131" fillId="7" borderId="11" xfId="37" applyNumberFormat="1" applyFont="1" applyFill="1" applyBorder="1" applyAlignment="1">
      <alignment horizontal="right" vertical="center"/>
    </xf>
    <xf numFmtId="172" fontId="129" fillId="0" borderId="62" xfId="37" applyNumberFormat="1" applyFont="1" applyFill="1" applyBorder="1" applyAlignment="1">
      <alignment horizontal="right" vertical="center"/>
    </xf>
    <xf numFmtId="172" fontId="132" fillId="7" borderId="85" xfId="37" applyNumberFormat="1" applyFont="1" applyFill="1" applyBorder="1" applyAlignment="1">
      <alignment horizontal="right" vertical="center"/>
    </xf>
    <xf numFmtId="172" fontId="129" fillId="7" borderId="85" xfId="37" applyNumberFormat="1" applyFont="1" applyFill="1" applyBorder="1" applyAlignment="1">
      <alignment horizontal="right" vertical="center"/>
    </xf>
    <xf numFmtId="172" fontId="131" fillId="7" borderId="85" xfId="37" applyNumberFormat="1" applyFont="1" applyFill="1" applyBorder="1" applyAlignment="1">
      <alignment horizontal="right" vertical="center"/>
    </xf>
    <xf numFmtId="172" fontId="132" fillId="9" borderId="11" xfId="37" applyNumberFormat="1" applyFont="1" applyFill="1" applyBorder="1" applyAlignment="1">
      <alignment horizontal="right" vertical="center"/>
    </xf>
    <xf numFmtId="172" fontId="132" fillId="9" borderId="85" xfId="37" applyNumberFormat="1" applyFont="1" applyFill="1" applyBorder="1" applyAlignment="1">
      <alignment horizontal="right" vertical="center"/>
    </xf>
    <xf numFmtId="172" fontId="132" fillId="9" borderId="62" xfId="37" applyNumberFormat="1" applyFont="1" applyFill="1" applyBorder="1" applyAlignment="1">
      <alignment horizontal="right" vertical="center"/>
    </xf>
    <xf numFmtId="171" fontId="129" fillId="5" borderId="0" xfId="37" applyFont="1" applyFill="1" applyAlignment="1">
      <alignment vertical="center"/>
    </xf>
    <xf numFmtId="0" fontId="137" fillId="0" borderId="0" xfId="0" applyFont="1" applyAlignment="1">
      <alignment vertical="center"/>
    </xf>
    <xf numFmtId="172" fontId="132" fillId="0" borderId="85" xfId="37" applyNumberFormat="1" applyFont="1" applyFill="1" applyBorder="1" applyAlignment="1">
      <alignment horizontal="right" vertical="center"/>
    </xf>
    <xf numFmtId="0" fontId="129" fillId="5" borderId="18" xfId="36" applyFont="1" applyFill="1" applyBorder="1" applyAlignment="1">
      <alignment vertical="center"/>
    </xf>
    <xf numFmtId="171" fontId="129" fillId="5" borderId="18" xfId="37" applyFont="1" applyFill="1" applyBorder="1" applyAlignment="1">
      <alignment vertical="center"/>
    </xf>
    <xf numFmtId="171" fontId="130" fillId="9" borderId="0" xfId="37" applyFont="1" applyFill="1" applyAlignment="1">
      <alignment vertical="center"/>
    </xf>
    <xf numFmtId="0" fontId="137" fillId="5" borderId="0" xfId="0" applyFont="1" applyFill="1" applyAlignment="1">
      <alignment vertical="center"/>
    </xf>
    <xf numFmtId="172" fontId="130" fillId="9" borderId="62" xfId="37" applyNumberFormat="1" applyFont="1" applyFill="1" applyBorder="1" applyAlignment="1">
      <alignment horizontal="right" vertical="center"/>
    </xf>
    <xf numFmtId="172" fontId="132" fillId="0" borderId="11" xfId="37" applyNumberFormat="1" applyFont="1" applyFill="1" applyBorder="1" applyAlignment="1">
      <alignment horizontal="right" vertical="center"/>
    </xf>
    <xf numFmtId="0" fontId="130" fillId="9" borderId="15" xfId="0" applyFont="1" applyFill="1" applyBorder="1" applyAlignment="1">
      <alignment vertical="center"/>
    </xf>
    <xf numFmtId="0" fontId="133" fillId="0" borderId="0" xfId="0" applyFont="1" applyAlignment="1">
      <alignment vertical="center"/>
    </xf>
    <xf numFmtId="3" fontId="129" fillId="7" borderId="11" xfId="36" applyNumberFormat="1" applyFont="1" applyFill="1" applyBorder="1" applyAlignment="1">
      <alignment horizontal="right" vertical="center"/>
    </xf>
    <xf numFmtId="0" fontId="133" fillId="0" borderId="0" xfId="0" applyFont="1" applyAlignment="1">
      <alignment vertical="center" wrapText="1"/>
    </xf>
    <xf numFmtId="172" fontId="133" fillId="0" borderId="0" xfId="37" applyNumberFormat="1" applyFont="1" applyAlignment="1">
      <alignment horizontal="right" vertical="center"/>
    </xf>
    <xf numFmtId="171" fontId="133" fillId="0" borderId="0" xfId="37" applyFont="1" applyAlignment="1">
      <alignment vertical="center"/>
    </xf>
    <xf numFmtId="0" fontId="138" fillId="0" borderId="0" xfId="0" applyFont="1" applyAlignment="1">
      <alignment vertical="center"/>
    </xf>
    <xf numFmtId="3" fontId="133" fillId="0" borderId="0" xfId="36" applyNumberFormat="1" applyFont="1" applyAlignment="1">
      <alignment horizontal="right" vertical="center"/>
    </xf>
    <xf numFmtId="0" fontId="139" fillId="0" borderId="0" xfId="30" applyFont="1" applyAlignment="1">
      <alignment vertical="center"/>
    </xf>
    <xf numFmtId="0" fontId="133" fillId="0" borderId="0" xfId="32" applyFont="1" applyAlignment="1">
      <alignment horizontal="left" vertical="center" wrapText="1"/>
    </xf>
    <xf numFmtId="0" fontId="129" fillId="5" borderId="0" xfId="36" applyFont="1" applyFill="1" applyAlignment="1">
      <alignment vertical="center"/>
    </xf>
    <xf numFmtId="0" fontId="140" fillId="5" borderId="18" xfId="0" applyFont="1" applyFill="1" applyBorder="1" applyAlignment="1">
      <alignment vertical="center"/>
    </xf>
    <xf numFmtId="172" fontId="133" fillId="7" borderId="0" xfId="37" applyNumberFormat="1" applyFont="1" applyFill="1" applyAlignment="1">
      <alignment horizontal="right" vertical="center"/>
    </xf>
    <xf numFmtId="15" fontId="140" fillId="5" borderId="18" xfId="30" applyNumberFormat="1" applyFont="1" applyFill="1" applyBorder="1" applyAlignment="1">
      <alignment horizontal="left" vertical="center"/>
    </xf>
    <xf numFmtId="0" fontId="129" fillId="5" borderId="21" xfId="36" applyFont="1" applyFill="1" applyBorder="1" applyAlignment="1">
      <alignment vertical="center"/>
    </xf>
    <xf numFmtId="4" fontId="129" fillId="0" borderId="65" xfId="0" applyNumberFormat="1" applyFont="1" applyFill="1" applyBorder="1" applyAlignment="1">
      <alignment horizontal="right" vertical="center"/>
    </xf>
    <xf numFmtId="4" fontId="129" fillId="7" borderId="70" xfId="0" applyNumberFormat="1" applyFont="1" applyFill="1" applyBorder="1" applyAlignment="1">
      <alignment horizontal="right" vertical="center"/>
    </xf>
    <xf numFmtId="3" fontId="133" fillId="0" borderId="0" xfId="37" applyNumberFormat="1" applyFont="1" applyAlignment="1">
      <alignment horizontal="right" vertical="center"/>
    </xf>
    <xf numFmtId="4" fontId="133" fillId="0" borderId="0" xfId="0" applyNumberFormat="1" applyFont="1" applyAlignment="1">
      <alignment horizontal="right" vertical="center"/>
    </xf>
    <xf numFmtId="0" fontId="130" fillId="7" borderId="16" xfId="0" applyFont="1" applyFill="1" applyBorder="1" applyAlignment="1">
      <alignment vertical="center"/>
    </xf>
    <xf numFmtId="171" fontId="130" fillId="4" borderId="0" xfId="37" applyFont="1" applyFill="1" applyAlignment="1">
      <alignment vertical="center"/>
    </xf>
    <xf numFmtId="0" fontId="130" fillId="7" borderId="0" xfId="0" applyFont="1" applyFill="1" applyAlignment="1">
      <alignment vertical="center"/>
    </xf>
    <xf numFmtId="0" fontId="130" fillId="10" borderId="0" xfId="36" applyFont="1" applyFill="1" applyAlignment="1">
      <alignment vertical="center"/>
    </xf>
    <xf numFmtId="0" fontId="130" fillId="10" borderId="19" xfId="38" applyFont="1" applyFill="1" applyBorder="1" applyAlignment="1">
      <alignment vertical="center"/>
    </xf>
    <xf numFmtId="0" fontId="130" fillId="7" borderId="5" xfId="0" applyFont="1" applyFill="1" applyBorder="1" applyAlignment="1">
      <alignment vertical="center"/>
    </xf>
    <xf numFmtId="0" fontId="130" fillId="10" borderId="5" xfId="36" applyFont="1" applyFill="1" applyBorder="1" applyAlignment="1">
      <alignment vertical="center"/>
    </xf>
    <xf numFmtId="0" fontId="129" fillId="0" borderId="0" xfId="36" applyFont="1" applyAlignment="1">
      <alignment vertical="center"/>
    </xf>
    <xf numFmtId="3" fontId="129" fillId="0" borderId="62" xfId="36" applyNumberFormat="1" applyFont="1" applyFill="1" applyBorder="1" applyAlignment="1">
      <alignment horizontal="right" vertical="center"/>
    </xf>
    <xf numFmtId="0" fontId="129" fillId="0" borderId="0" xfId="0" applyFont="1" applyAlignment="1">
      <alignment vertical="center" wrapText="1"/>
    </xf>
    <xf numFmtId="0" fontId="129" fillId="0" borderId="9" xfId="0" applyFont="1" applyBorder="1" applyAlignment="1">
      <alignment vertical="center" wrapText="1"/>
    </xf>
    <xf numFmtId="0" fontId="129" fillId="0" borderId="0" xfId="0" applyFont="1" applyAlignment="1">
      <alignment vertical="center"/>
    </xf>
    <xf numFmtId="171" fontId="129" fillId="0" borderId="0" xfId="37" applyFont="1" applyAlignment="1">
      <alignment vertical="center"/>
    </xf>
    <xf numFmtId="0" fontId="141" fillId="0" borderId="0" xfId="30" applyFont="1" applyAlignment="1">
      <alignment vertical="center"/>
    </xf>
    <xf numFmtId="172" fontId="129" fillId="0" borderId="87" xfId="37" applyNumberFormat="1" applyFont="1" applyFill="1" applyBorder="1" applyAlignment="1">
      <alignment horizontal="right" vertical="center"/>
    </xf>
    <xf numFmtId="171" fontId="129" fillId="0" borderId="9" xfId="37" applyFont="1" applyBorder="1" applyAlignment="1">
      <alignment vertical="center"/>
    </xf>
    <xf numFmtId="15" fontId="140" fillId="0" borderId="0" xfId="30" applyNumberFormat="1" applyFont="1" applyAlignment="1">
      <alignment horizontal="left" vertical="center"/>
    </xf>
    <xf numFmtId="0" fontId="129" fillId="0" borderId="62" xfId="30" applyFont="1" applyFill="1" applyBorder="1" applyAlignment="1">
      <alignment horizontal="right" indent="1"/>
    </xf>
    <xf numFmtId="0" fontId="129" fillId="7" borderId="11" xfId="30" applyFont="1" applyFill="1" applyBorder="1" applyAlignment="1">
      <alignment horizontal="right" indent="1"/>
    </xf>
    <xf numFmtId="0" fontId="136" fillId="5" borderId="0" xfId="30" applyFont="1" applyFill="1"/>
    <xf numFmtId="15" fontId="130" fillId="0" borderId="62" xfId="30" quotePrefix="1" applyNumberFormat="1" applyFont="1" applyFill="1" applyBorder="1" applyAlignment="1">
      <alignment horizontal="right" indent="1"/>
    </xf>
    <xf numFmtId="15" fontId="130" fillId="7" borderId="11" xfId="30" quotePrefix="1" applyNumberFormat="1" applyFont="1" applyFill="1" applyBorder="1" applyAlignment="1">
      <alignment horizontal="right" indent="1"/>
    </xf>
    <xf numFmtId="0" fontId="130" fillId="9" borderId="0" xfId="30" applyFont="1" applyFill="1"/>
    <xf numFmtId="170" fontId="129" fillId="0" borderId="62" xfId="49" applyNumberFormat="1" applyFont="1" applyFill="1" applyBorder="1" applyAlignment="1">
      <alignment horizontal="right" indent="1"/>
    </xf>
    <xf numFmtId="170" fontId="129" fillId="7" borderId="11" xfId="49" applyNumberFormat="1" applyFont="1" applyFill="1" applyBorder="1" applyAlignment="1">
      <alignment horizontal="right" indent="1"/>
    </xf>
    <xf numFmtId="170" fontId="130" fillId="0" borderId="62" xfId="49" applyNumberFormat="1" applyFont="1" applyFill="1" applyBorder="1" applyAlignment="1">
      <alignment horizontal="right" indent="1"/>
    </xf>
    <xf numFmtId="170" fontId="130" fillId="7" borderId="11" xfId="49" applyNumberFormat="1" applyFont="1" applyFill="1" applyBorder="1" applyAlignment="1">
      <alignment horizontal="right" indent="1"/>
    </xf>
    <xf numFmtId="0" fontId="129" fillId="5" borderId="0" xfId="30" applyFont="1" applyFill="1" applyAlignment="1">
      <alignment horizontal="left" indent="1"/>
    </xf>
    <xf numFmtId="3" fontId="129" fillId="0" borderId="62" xfId="30" applyNumberFormat="1" applyFont="1" applyFill="1" applyBorder="1" applyAlignment="1">
      <alignment horizontal="right" indent="1"/>
    </xf>
    <xf numFmtId="3" fontId="129" fillId="7" borderId="11" xfId="49" applyNumberFormat="1" applyFont="1" applyFill="1" applyBorder="1" applyAlignment="1">
      <alignment horizontal="right" indent="1"/>
    </xf>
    <xf numFmtId="170" fontId="129" fillId="0" borderId="62" xfId="30" applyNumberFormat="1" applyFont="1" applyFill="1" applyBorder="1" applyAlignment="1">
      <alignment horizontal="right" indent="1"/>
    </xf>
    <xf numFmtId="3" fontId="129" fillId="7" borderId="11" xfId="30" applyNumberFormat="1" applyFont="1" applyFill="1" applyBorder="1" applyAlignment="1">
      <alignment horizontal="right" indent="1"/>
    </xf>
    <xf numFmtId="169" fontId="129" fillId="0" borderId="62" xfId="30" applyNumberFormat="1" applyFont="1" applyFill="1" applyBorder="1" applyAlignment="1">
      <alignment horizontal="right" indent="1"/>
    </xf>
    <xf numFmtId="169" fontId="129" fillId="7" borderId="11" xfId="30" applyNumberFormat="1" applyFont="1" applyFill="1" applyBorder="1" applyAlignment="1">
      <alignment horizontal="right" indent="1"/>
    </xf>
    <xf numFmtId="15" fontId="130" fillId="9" borderId="11" xfId="30" quotePrefix="1" applyNumberFormat="1" applyFont="1" applyFill="1" applyBorder="1" applyAlignment="1">
      <alignment horizontal="right" indent="1"/>
    </xf>
    <xf numFmtId="0" fontId="129" fillId="5" borderId="0" xfId="34" applyFont="1" applyFill="1" applyAlignment="1">
      <alignment horizontal="left" indent="1"/>
    </xf>
    <xf numFmtId="0" fontId="129" fillId="0" borderId="0" xfId="30" applyFont="1"/>
    <xf numFmtId="0" fontId="141" fillId="5" borderId="0" xfId="48" applyFont="1" applyFill="1"/>
    <xf numFmtId="0" fontId="141" fillId="5" borderId="0" xfId="30" applyFont="1" applyFill="1"/>
    <xf numFmtId="0" fontId="129" fillId="5" borderId="0" xfId="48" applyFont="1" applyFill="1"/>
    <xf numFmtId="0" fontId="129" fillId="5" borderId="0" xfId="32" applyFont="1" applyFill="1" applyAlignment="1">
      <alignment vertical="top"/>
    </xf>
    <xf numFmtId="3" fontId="129" fillId="0" borderId="62" xfId="587" applyNumberFormat="1" applyFont="1" applyFill="1" applyBorder="1" applyAlignment="1">
      <alignment horizontal="right" indent="1"/>
    </xf>
    <xf numFmtId="0" fontId="129" fillId="5" borderId="0" xfId="30" applyFont="1" applyFill="1" applyAlignment="1">
      <alignment horizontal="left"/>
    </xf>
    <xf numFmtId="3" fontId="129" fillId="0" borderId="62" xfId="49" applyNumberFormat="1" applyFont="1" applyFill="1" applyBorder="1" applyAlignment="1">
      <alignment horizontal="right" indent="1"/>
    </xf>
    <xf numFmtId="0" fontId="141" fillId="0" borderId="17" xfId="54" applyFont="1" applyBorder="1"/>
    <xf numFmtId="170" fontId="129" fillId="7" borderId="11" xfId="30" applyNumberFormat="1" applyFont="1" applyFill="1" applyBorder="1" applyAlignment="1">
      <alignment horizontal="right" indent="1"/>
    </xf>
    <xf numFmtId="1" fontId="129" fillId="0" borderId="62" xfId="30" applyNumberFormat="1" applyFont="1" applyFill="1" applyBorder="1" applyAlignment="1">
      <alignment horizontal="right" indent="1"/>
    </xf>
    <xf numFmtId="1" fontId="129" fillId="7" borderId="11" xfId="30" applyNumberFormat="1" applyFont="1" applyFill="1" applyBorder="1" applyAlignment="1">
      <alignment horizontal="right" indent="1"/>
    </xf>
    <xf numFmtId="0" fontId="129" fillId="5" borderId="17" xfId="30" applyFont="1" applyFill="1" applyBorder="1"/>
    <xf numFmtId="0" fontId="129" fillId="5" borderId="7" xfId="30" applyFont="1" applyFill="1" applyBorder="1"/>
    <xf numFmtId="169" fontId="129" fillId="0" borderId="66" xfId="30" applyNumberFormat="1" applyFont="1" applyFill="1" applyBorder="1" applyAlignment="1">
      <alignment horizontal="right" indent="1"/>
    </xf>
    <xf numFmtId="169" fontId="129" fillId="7" borderId="15" xfId="30" applyNumberFormat="1" applyFont="1" applyFill="1" applyBorder="1" applyAlignment="1">
      <alignment horizontal="right" indent="1"/>
    </xf>
    <xf numFmtId="0" fontId="129" fillId="0" borderId="69" xfId="30" applyFont="1" applyBorder="1"/>
    <xf numFmtId="37" fontId="130" fillId="7" borderId="11" xfId="38" applyNumberFormat="1" applyFont="1" applyFill="1" applyBorder="1" applyAlignment="1">
      <alignment horizontal="center" vertical="center"/>
    </xf>
    <xf numFmtId="0" fontId="130" fillId="0" borderId="62" xfId="30" applyFont="1" applyFill="1" applyBorder="1" applyAlignment="1">
      <alignment horizontal="right" indent="1"/>
    </xf>
    <xf numFmtId="0" fontId="130" fillId="7" borderId="11" xfId="30" applyFont="1" applyFill="1" applyBorder="1" applyAlignment="1">
      <alignment horizontal="right" indent="1"/>
    </xf>
    <xf numFmtId="170" fontId="130" fillId="9" borderId="62" xfId="49" applyNumberFormat="1" applyFont="1" applyFill="1" applyBorder="1" applyAlignment="1">
      <alignment horizontal="right" indent="1"/>
    </xf>
    <xf numFmtId="170" fontId="130" fillId="9" borderId="11" xfId="49" applyNumberFormat="1" applyFont="1" applyFill="1" applyBorder="1" applyAlignment="1">
      <alignment horizontal="right" indent="1"/>
    </xf>
    <xf numFmtId="0" fontId="130" fillId="9" borderId="62" xfId="30" applyFont="1" applyFill="1" applyBorder="1" applyAlignment="1">
      <alignment horizontal="right" indent="1"/>
    </xf>
    <xf numFmtId="0" fontId="130" fillId="9" borderId="11" xfId="30" applyFont="1" applyFill="1" applyBorder="1" applyAlignment="1">
      <alignment horizontal="right" indent="1"/>
    </xf>
    <xf numFmtId="169" fontId="130" fillId="9" borderId="11" xfId="30" applyNumberFormat="1" applyFont="1" applyFill="1" applyBorder="1" applyAlignment="1">
      <alignment horizontal="right" indent="1"/>
    </xf>
    <xf numFmtId="0" fontId="136" fillId="7" borderId="10" xfId="30" applyFont="1" applyFill="1" applyBorder="1"/>
    <xf numFmtId="0" fontId="129" fillId="0" borderId="17" xfId="54" applyFont="1" applyBorder="1"/>
    <xf numFmtId="49" fontId="130" fillId="8" borderId="74" xfId="39" quotePrefix="1" applyNumberFormat="1" applyFont="1" applyFill="1" applyBorder="1" applyAlignment="1">
      <alignment horizontal="center"/>
    </xf>
    <xf numFmtId="49" fontId="130" fillId="8" borderId="11" xfId="39" quotePrefix="1" applyNumberFormat="1" applyFont="1" applyFill="1" applyBorder="1" applyAlignment="1">
      <alignment horizontal="center"/>
    </xf>
    <xf numFmtId="170" fontId="129" fillId="0" borderId="0" xfId="49" applyNumberFormat="1" applyFont="1" applyAlignment="1">
      <alignment horizontal="right" indent="1"/>
    </xf>
    <xf numFmtId="0" fontId="143" fillId="0" borderId="0" xfId="30" applyFont="1"/>
    <xf numFmtId="170" fontId="129" fillId="0" borderId="0" xfId="30" applyNumberFormat="1" applyFont="1" applyAlignment="1">
      <alignment horizontal="right" indent="1"/>
    </xf>
    <xf numFmtId="169" fontId="129" fillId="0" borderId="0" xfId="30" applyNumberFormat="1" applyFont="1" applyAlignment="1">
      <alignment horizontal="right" indent="1"/>
    </xf>
    <xf numFmtId="3" fontId="129" fillId="0" borderId="0" xfId="30" applyNumberFormat="1" applyFont="1" applyAlignment="1">
      <alignment horizontal="right" indent="1"/>
    </xf>
    <xf numFmtId="170" fontId="129" fillId="0" borderId="69" xfId="49" applyNumberFormat="1" applyFont="1" applyBorder="1" applyAlignment="1">
      <alignment horizontal="right" indent="1"/>
    </xf>
    <xf numFmtId="0" fontId="143" fillId="5" borderId="0" xfId="30" applyFont="1" applyFill="1"/>
    <xf numFmtId="169" fontId="130" fillId="7" borderId="14" xfId="0" applyNumberFormat="1" applyFont="1" applyFill="1" applyBorder="1" applyAlignment="1">
      <alignment horizontal="center" vertical="center"/>
    </xf>
    <xf numFmtId="171" fontId="130" fillId="5" borderId="0" xfId="37" applyFont="1" applyFill="1" applyAlignment="1">
      <alignment vertical="center"/>
    </xf>
    <xf numFmtId="172" fontId="129" fillId="0" borderId="88" xfId="31" applyNumberFormat="1" applyFont="1" applyFill="1" applyBorder="1" applyAlignment="1">
      <alignment horizontal="right" indent="1"/>
    </xf>
    <xf numFmtId="172" fontId="129" fillId="7" borderId="88" xfId="31" applyNumberFormat="1" applyFont="1" applyFill="1" applyBorder="1" applyAlignment="1">
      <alignment horizontal="right" indent="1"/>
    </xf>
    <xf numFmtId="0" fontId="129" fillId="5" borderId="0" xfId="31" applyFont="1" applyFill="1" applyBorder="1"/>
    <xf numFmtId="0" fontId="129" fillId="5" borderId="19" xfId="31" applyFont="1" applyFill="1" applyBorder="1"/>
    <xf numFmtId="0" fontId="129" fillId="5" borderId="68" xfId="31" applyFont="1" applyFill="1" applyBorder="1"/>
    <xf numFmtId="170" fontId="129" fillId="7" borderId="62" xfId="30" applyNumberFormat="1" applyFont="1" applyFill="1" applyBorder="1" applyAlignment="1">
      <alignment horizontal="right" indent="1"/>
    </xf>
    <xf numFmtId="169" fontId="129" fillId="5" borderId="0" xfId="0" applyNumberFormat="1" applyFont="1" applyFill="1"/>
    <xf numFmtId="171" fontId="130" fillId="8" borderId="75" xfId="39" applyFont="1" applyFill="1" applyBorder="1" applyAlignment="1">
      <alignment horizontal="center" vertical="center" wrapText="1"/>
    </xf>
    <xf numFmtId="171" fontId="130" fillId="8" borderId="16" xfId="39" applyFont="1" applyFill="1" applyBorder="1" applyAlignment="1">
      <alignment horizontal="center" vertical="center" wrapText="1"/>
    </xf>
    <xf numFmtId="171" fontId="130" fillId="8" borderId="76" xfId="39" applyFont="1" applyFill="1" applyBorder="1" applyAlignment="1">
      <alignment horizontal="center" vertical="center" wrapText="1"/>
    </xf>
    <xf numFmtId="171" fontId="130" fillId="8" borderId="77" xfId="39" applyFont="1" applyFill="1" applyBorder="1" applyAlignment="1">
      <alignment horizontal="center" vertical="center" wrapText="1"/>
    </xf>
    <xf numFmtId="171" fontId="130" fillId="8" borderId="81" xfId="39" applyFont="1" applyFill="1" applyBorder="1" applyAlignment="1">
      <alignment horizontal="center" vertical="center"/>
    </xf>
    <xf numFmtId="171" fontId="130" fillId="8" borderId="82" xfId="39" applyFont="1" applyFill="1" applyBorder="1" applyAlignment="1">
      <alignment horizontal="center" vertical="center"/>
    </xf>
    <xf numFmtId="171" fontId="130" fillId="8" borderId="83" xfId="39" applyFont="1" applyFill="1" applyBorder="1" applyAlignment="1">
      <alignment horizontal="center" vertical="center"/>
    </xf>
    <xf numFmtId="171" fontId="130" fillId="8" borderId="76" xfId="39" applyFont="1" applyFill="1" applyBorder="1" applyAlignment="1">
      <alignment horizontal="center" vertical="center"/>
    </xf>
    <xf numFmtId="171" fontId="130" fillId="8" borderId="77" xfId="39" applyFont="1" applyFill="1" applyBorder="1" applyAlignment="1">
      <alignment horizontal="center" vertical="center"/>
    </xf>
    <xf numFmtId="171" fontId="130" fillId="8" borderId="78" xfId="39" applyFont="1" applyFill="1" applyBorder="1" applyAlignment="1">
      <alignment horizontal="center" vertical="center"/>
    </xf>
    <xf numFmtId="0" fontId="129" fillId="5" borderId="0" xfId="33" applyFont="1" applyFill="1" applyAlignment="1">
      <alignment wrapText="1"/>
    </xf>
    <xf numFmtId="171" fontId="130" fillId="8" borderId="81" xfId="39" applyFont="1" applyFill="1" applyBorder="1" applyAlignment="1">
      <alignment horizontal="center" vertical="center" wrapText="1"/>
    </xf>
    <xf numFmtId="171" fontId="130" fillId="8" borderId="85" xfId="39" applyFont="1" applyFill="1" applyBorder="1" applyAlignment="1">
      <alignment horizontal="center" vertical="center" wrapText="1"/>
    </xf>
    <xf numFmtId="171" fontId="130" fillId="8" borderId="0" xfId="39" applyFont="1" applyFill="1" applyAlignment="1">
      <alignment horizontal="center" vertical="center" wrapText="1"/>
    </xf>
    <xf numFmtId="171" fontId="130" fillId="8" borderId="17" xfId="39" applyFont="1" applyFill="1" applyBorder="1" applyAlignment="1">
      <alignment horizontal="center" vertical="center" wrapText="1"/>
    </xf>
    <xf numFmtId="171" fontId="130" fillId="8" borderId="78" xfId="39" applyFont="1" applyFill="1" applyBorder="1" applyAlignment="1">
      <alignment horizontal="center" vertical="center" wrapText="1"/>
    </xf>
    <xf numFmtId="0" fontId="129" fillId="0" borderId="0" xfId="32" applyFont="1" applyAlignment="1">
      <alignment horizontal="left" vertical="center" wrapText="1"/>
    </xf>
    <xf numFmtId="0" fontId="130" fillId="7" borderId="84" xfId="30" applyFont="1" applyFill="1" applyBorder="1" applyAlignment="1">
      <alignment horizontal="left" vertical="center"/>
    </xf>
    <xf numFmtId="0" fontId="130" fillId="7" borderId="17" xfId="30" applyFont="1" applyFill="1" applyBorder="1" applyAlignment="1">
      <alignment horizontal="left" vertical="center"/>
    </xf>
  </cellXfs>
  <cellStyles count="2282">
    <cellStyle name=" 1" xfId="588" xr:uid="{00000000-0005-0000-0000-000000000000}"/>
    <cellStyle name=" Task]_x000d__x000a_TaskName=Scan At_x000d__x000a_TaskID=3_x000d__x000a_WorkstationName=SmarTone_x000d__x000a_LastExecuted=0_x000d__x000a_LastSt" xfId="589" xr:uid="{00000000-0005-0000-0000-000001000000}"/>
    <cellStyle name="%" xfId="1217" xr:uid="{00000000-0005-0000-0000-000002000000}"/>
    <cellStyle name="******************************************" xfId="590" xr:uid="{00000000-0005-0000-0000-000003000000}"/>
    <cellStyle name="****************************************** 2" xfId="591" xr:uid="{00000000-0005-0000-0000-000004000000}"/>
    <cellStyle name="_01 PL 2006 CM" xfId="592" xr:uid="{00000000-0005-0000-0000-000005000000}"/>
    <cellStyle name="_01 PL 2007 CM" xfId="593" xr:uid="{00000000-0005-0000-0000-000006000000}"/>
    <cellStyle name="_01 PL 2008 CM" xfId="594" xr:uid="{00000000-0005-0000-0000-000007000000}"/>
    <cellStyle name="_01 WS IP dial-up (64K) port CE 5-7 2006" xfId="1218" xr:uid="{00000000-0005-0000-0000-000008000000}"/>
    <cellStyle name="_02 WS IP LL (64K) port CE 5-7 2006" xfId="1219" xr:uid="{00000000-0005-0000-0000-000009000000}"/>
    <cellStyle name="_03 WS International peering CE 5-7 2006" xfId="1220" xr:uid="{00000000-0005-0000-0000-00000A000000}"/>
    <cellStyle name="_04.12_BB szegmens bontás" xfId="595" xr:uid="{00000000-0005-0000-0000-00000B000000}"/>
    <cellStyle name="_04.12_BB szegmens bontás_BB_demand_fp_3_lzs_2" xfId="596" xr:uid="{00000000-0005-0000-0000-00000C000000}"/>
    <cellStyle name="_04.12_BB szegmens bontás_Másolat eredetijeHu macro data_fp" xfId="597" xr:uid="{00000000-0005-0000-0000-00000D000000}"/>
    <cellStyle name="_05 WS ADSL CE 5-7 2006" xfId="1221" xr:uid="{00000000-0005-0000-0000-00000E000000}"/>
    <cellStyle name="_0503_Stat_MobiMak2_final" xfId="598" xr:uid="{00000000-0005-0000-0000-00000F000000}"/>
    <cellStyle name="_06 CATV poles-plan CE 5-7 2006" xfId="1222" xr:uid="{00000000-0005-0000-0000-000010000000}"/>
    <cellStyle name="_07 1 Ghz optical line BP2005 CE 3.9" xfId="1223" xr:uid="{00000000-0005-0000-0000-000011000000}"/>
    <cellStyle name="_07 1 Ghz optical line-plan CE 5-7 2006" xfId="1224" xr:uid="{00000000-0005-0000-0000-000012000000}"/>
    <cellStyle name="_070425_Strat modell_TD_v1" xfId="599" xr:uid="{00000000-0005-0000-0000-000013000000}"/>
    <cellStyle name="_070601_Mobile market_v2_2007" xfId="600" xr:uid="{00000000-0005-0000-0000-000014000000}"/>
    <cellStyle name="_070703_Strat modell_TD_v6" xfId="601" xr:uid="{00000000-0005-0000-0000-000015000000}"/>
    <cellStyle name="_08 1 Premium Rate TVT" xfId="1225" xr:uid="{00000000-0005-0000-0000-000016000000}"/>
    <cellStyle name="_09 PSTN network access service CE 5-7 2006" xfId="1226" xr:uid="{00000000-0005-0000-0000-000017000000}"/>
    <cellStyle name="_20070402 IPF2007 HU + 06 Actuals -_TMH view_v1 " xfId="602" xr:uid="{00000000-0005-0000-0000-000018000000}"/>
    <cellStyle name="_2008 FC 9_3 postpaid DFP RPC CBU_BBU 2012" xfId="603" xr:uid="{00000000-0005-0000-0000-000019000000}"/>
    <cellStyle name="_2008 FC 9_3 postpaid DFP RPC CBU_BBU 2012 REVENUE_BBU extract" xfId="604" xr:uid="{00000000-0005-0000-0000-00001A000000}"/>
    <cellStyle name="_Adatszolgáltatás-Leányvállalatoknak-2006-ENGLISH" xfId="605" xr:uid="{00000000-0005-0000-0000-00001B000000}"/>
    <cellStyle name="_BB_20091019_FC9p3_2010_es_budget" xfId="606" xr:uid="{00000000-0005-0000-0000-00001C000000}"/>
    <cellStyle name="_BB_demand_fp_3_lzs_2" xfId="607" xr:uid="{00000000-0005-0000-0000-00001D000000}"/>
    <cellStyle name="_Book2" xfId="1227" xr:uid="{00000000-0005-0000-0000-00001E000000}"/>
    <cellStyle name="_CE 4.8 summary" xfId="1228" xr:uid="{00000000-0005-0000-0000-00001F000000}"/>
    <cellStyle name="_Connection CE 3 9" xfId="1229" xr:uid="{00000000-0005-0000-0000-000020000000}"/>
    <cellStyle name="_Copy of Book1" xfId="1230" xr:uid="{00000000-0005-0000-0000-000021000000}"/>
    <cellStyle name="_CurrencySpace" xfId="608" xr:uid="{00000000-0005-0000-0000-000022000000}"/>
    <cellStyle name="_CurrencySpace 2" xfId="609" xr:uid="{00000000-0005-0000-0000-000023000000}"/>
    <cellStyle name="_Data CE 5-7 2006 - update v.12.05.2006" xfId="1231" xr:uid="{00000000-0005-0000-0000-000024000000}"/>
    <cellStyle name="_elbocsátási ktg-CT" xfId="610" xr:uid="{00000000-0005-0000-0000-000025000000}"/>
    <cellStyle name="_Előfizszám, naturáliák 2002-2004" xfId="611" xr:uid="{00000000-0005-0000-0000-000026000000}"/>
    <cellStyle name="_Estimations (MTcom-MTnet)" xfId="1232" xr:uid="{00000000-0005-0000-0000-000027000000}"/>
    <cellStyle name="_GS Equity Research Driver Comparison" xfId="612" xr:uid="{00000000-0005-0000-0000-000028000000}"/>
    <cellStyle name="_GS Equity Research Driver Comparison 2" xfId="613" xr:uid="{00000000-0005-0000-0000-000029000000}"/>
    <cellStyle name="_GS Model of VSTR" xfId="614" xr:uid="{00000000-0005-0000-0000-00002A000000}"/>
    <cellStyle name="_GS Model of VSTR 2" xfId="615" xr:uid="{00000000-0005-0000-0000-00002B000000}"/>
    <cellStyle name="_Győr 2001PPvarh1" xfId="616" xr:uid="{00000000-0005-0000-0000-00002C000000}"/>
    <cellStyle name="_havi riport Terv 2002. Gy-M-T. 01-12 hó" xfId="617" xr:uid="{00000000-0005-0000-0000-00002D000000}"/>
    <cellStyle name="_IDA,DialUp CE 5-7 2006" xfId="1233" xr:uid="{00000000-0005-0000-0000-00002E000000}"/>
    <cellStyle name="_Internet CE 8.4 2006" xfId="1234" xr:uid="{00000000-0005-0000-0000-00002F000000}"/>
    <cellStyle name="_Internet regresszio_Demand function by country_v3" xfId="618" xr:uid="{00000000-0005-0000-0000-000030000000}"/>
    <cellStyle name="_KCBC_BP_10 06 05_harmonized" xfId="1235" xr:uid="{00000000-0005-0000-0000-000031000000}"/>
    <cellStyle name="_LL   input za CE7_5_19.08" xfId="1236" xr:uid="{00000000-0005-0000-0000-000032000000}"/>
    <cellStyle name="_MakTel_Co_2002A_2003CEv5" xfId="1237" xr:uid="{00000000-0005-0000-0000-000033000000}"/>
    <cellStyle name="_Market model - setup Nostradamus DK v5" xfId="619" xr:uid="{00000000-0005-0000-0000-000034000000}"/>
    <cellStyle name="_Marketing Input 2-10" xfId="620" xr:uid="{00000000-0005-0000-0000-000035000000}"/>
    <cellStyle name="_MarketModell_Mobilerész_VD" xfId="621" xr:uid="{00000000-0005-0000-0000-000036000000}"/>
    <cellStyle name="_McKinsey light_update_v21.54(TMH final)" xfId="622" xr:uid="{00000000-0005-0000-0000-000037000000}"/>
    <cellStyle name="_mobile_Broadband ARPU" xfId="623" xr:uid="{00000000-0005-0000-0000-000038000000}"/>
    <cellStyle name="_mobile_Broadband ARPU_BB_demand_fp_3_lzs_2" xfId="624" xr:uid="{00000000-0005-0000-0000-000039000000}"/>
    <cellStyle name="_mobile_Broadband ARPU_Másolat eredetijeHu macro data_fp" xfId="625" xr:uid="{00000000-0005-0000-0000-00003A000000}"/>
    <cellStyle name="_Mobimak2002A_2003CEv5" xfId="1238" xr:uid="{00000000-0005-0000-0000-00003B000000}"/>
    <cellStyle name="_model CE 8.4" xfId="1239" xr:uid="{00000000-0005-0000-0000-00003C000000}"/>
    <cellStyle name="_Model_TMNL_051129 base case_TMNLcheck_v1 4" xfId="626" xr:uid="{00000000-0005-0000-0000-00003D000000}"/>
    <cellStyle name="_MTelGroup_NetEffects_2ndGSMop" xfId="1240" xr:uid="{00000000-0005-0000-0000-00003E000000}"/>
    <cellStyle name="_összesítő-2007-1 hó" xfId="627" xr:uid="{00000000-0005-0000-0000-00003F000000}"/>
    <cellStyle name="_Q4 várható eredmenyek" xfId="628" xr:uid="{00000000-0005-0000-0000-000040000000}"/>
    <cellStyle name="_Quick_0603" xfId="1" xr:uid="{00000000-0005-0000-0000-000041000000}"/>
    <cellStyle name="_Reality check" xfId="629" xr:uid="{00000000-0005-0000-0000-000042000000}"/>
    <cellStyle name="_Revenue model Budget 2008 v.1" xfId="1241" xr:uid="{00000000-0005-0000-0000-000043000000}"/>
    <cellStyle name="_Revenue model CE 5_7  v.9 26.05.2006" xfId="1242" xr:uid="{00000000-0005-0000-0000-000044000000}"/>
    <cellStyle name="_RIO CE 5-7 2006" xfId="1243" xr:uid="{00000000-0005-0000-0000-000045000000}"/>
    <cellStyle name="_Sheet1" xfId="630" xr:uid="{00000000-0005-0000-0000-000046000000}"/>
    <cellStyle name="_Sheet2" xfId="631" xr:uid="{00000000-0005-0000-0000-000047000000}"/>
    <cellStyle name="_T-Kábel_VoCaTV_v3-9" xfId="632" xr:uid="{00000000-0005-0000-0000-000048000000}"/>
    <cellStyle name="_ViDaNet_havi_jelentes_2006_12" xfId="633" xr:uid="{00000000-0005-0000-0000-000049000000}"/>
    <cellStyle name="_Voice CE 5-7 2006 - za prakjanje" xfId="1244" xr:uid="{00000000-0005-0000-0000-00004A000000}"/>
    <cellStyle name="_VPN, MakPak End July" xfId="1245" xr:uid="{00000000-0005-0000-0000-00004B000000}"/>
    <cellStyle name="_WSbevételek_2003-2006" xfId="634" xr:uid="{00000000-0005-0000-0000-00004C000000}"/>
    <cellStyle name="=C:\WINNT\SYSTEM32\COMMAND.COM" xfId="635" xr:uid="{00000000-0005-0000-0000-00004D000000}"/>
    <cellStyle name="=C:\WINNT\SYSTEM32\COMMAND.COM 2" xfId="636" xr:uid="{00000000-0005-0000-0000-00004E000000}"/>
    <cellStyle name="=C:\WINNT35\SYSTEM32\COMMAND.COM" xfId="637" xr:uid="{00000000-0005-0000-0000-00004F000000}"/>
    <cellStyle name="=C:\WINNT35\SYSTEM32\COMMAND.COM 2" xfId="638" xr:uid="{00000000-0005-0000-0000-000050000000}"/>
    <cellStyle name="0000" xfId="639" xr:uid="{00000000-0005-0000-0000-000051000000}"/>
    <cellStyle name="000000" xfId="640" xr:uid="{00000000-0005-0000-0000-000052000000}"/>
    <cellStyle name="20% - 1. jelölőszín 2" xfId="145" xr:uid="{00000000-0005-0000-0000-000053000000}"/>
    <cellStyle name="20% - 1. jelölőszín 3" xfId="641" xr:uid="{00000000-0005-0000-0000-000054000000}"/>
    <cellStyle name="20% - 2. jelölőszín 2" xfId="146" xr:uid="{00000000-0005-0000-0000-000055000000}"/>
    <cellStyle name="20% - 2. jelölőszín 3" xfId="642" xr:uid="{00000000-0005-0000-0000-000056000000}"/>
    <cellStyle name="20% - 3. jelölőszín 2" xfId="147" xr:uid="{00000000-0005-0000-0000-000057000000}"/>
    <cellStyle name="20% - 3. jelölőszín 3" xfId="643" xr:uid="{00000000-0005-0000-0000-000058000000}"/>
    <cellStyle name="20% - 4. jelölőszín 2" xfId="148" xr:uid="{00000000-0005-0000-0000-000059000000}"/>
    <cellStyle name="20% - 4. jelölőszín 3" xfId="644" xr:uid="{00000000-0005-0000-0000-00005A000000}"/>
    <cellStyle name="20% - 5. jelölőszín 2" xfId="149" xr:uid="{00000000-0005-0000-0000-00005B000000}"/>
    <cellStyle name="20% - 5. jelölőszín 3" xfId="645" xr:uid="{00000000-0005-0000-0000-00005C000000}"/>
    <cellStyle name="20% - 6. jelölőszín 2" xfId="150" xr:uid="{00000000-0005-0000-0000-00005D000000}"/>
    <cellStyle name="20% - 6. jelölőszín 3" xfId="646" xr:uid="{00000000-0005-0000-0000-00005E000000}"/>
    <cellStyle name="20% - Accent1" xfId="60" xr:uid="{00000000-0005-0000-0000-00005F000000}"/>
    <cellStyle name="20% - Accent1 2" xfId="647" xr:uid="{00000000-0005-0000-0000-000060000000}"/>
    <cellStyle name="20% - Accent1 2 2" xfId="1246" xr:uid="{00000000-0005-0000-0000-000061000000}"/>
    <cellStyle name="20% - Accent1 3" xfId="1247" xr:uid="{00000000-0005-0000-0000-000062000000}"/>
    <cellStyle name="20% - Accent1 4" xfId="1248" xr:uid="{00000000-0005-0000-0000-000063000000}"/>
    <cellStyle name="20% - Accent1 5" xfId="1249" xr:uid="{00000000-0005-0000-0000-000064000000}"/>
    <cellStyle name="20% - Accent1 6" xfId="1250" xr:uid="{00000000-0005-0000-0000-000065000000}"/>
    <cellStyle name="20% - Accent2" xfId="61" xr:uid="{00000000-0005-0000-0000-000066000000}"/>
    <cellStyle name="20% - Accent2 2" xfId="648" xr:uid="{00000000-0005-0000-0000-000067000000}"/>
    <cellStyle name="20% - Accent2 2 2" xfId="1251" xr:uid="{00000000-0005-0000-0000-000068000000}"/>
    <cellStyle name="20% - Accent2 3" xfId="1252" xr:uid="{00000000-0005-0000-0000-000069000000}"/>
    <cellStyle name="20% - Accent2 4" xfId="1253" xr:uid="{00000000-0005-0000-0000-00006A000000}"/>
    <cellStyle name="20% - Accent2 5" xfId="1254" xr:uid="{00000000-0005-0000-0000-00006B000000}"/>
    <cellStyle name="20% - Accent2 6" xfId="1255" xr:uid="{00000000-0005-0000-0000-00006C000000}"/>
    <cellStyle name="20% - Accent3" xfId="62" xr:uid="{00000000-0005-0000-0000-00006D000000}"/>
    <cellStyle name="20% - Accent3 2" xfId="649" xr:uid="{00000000-0005-0000-0000-00006E000000}"/>
    <cellStyle name="20% - Accent3 2 2" xfId="1256" xr:uid="{00000000-0005-0000-0000-00006F000000}"/>
    <cellStyle name="20% - Accent3 3" xfId="1257" xr:uid="{00000000-0005-0000-0000-000070000000}"/>
    <cellStyle name="20% - Accent3 4" xfId="1258" xr:uid="{00000000-0005-0000-0000-000071000000}"/>
    <cellStyle name="20% - Accent3 5" xfId="1259" xr:uid="{00000000-0005-0000-0000-000072000000}"/>
    <cellStyle name="20% - Accent3 6" xfId="1260" xr:uid="{00000000-0005-0000-0000-000073000000}"/>
    <cellStyle name="20% - Accent4" xfId="63" xr:uid="{00000000-0005-0000-0000-000074000000}"/>
    <cellStyle name="20% - Accent4 2" xfId="650" xr:uid="{00000000-0005-0000-0000-000075000000}"/>
    <cellStyle name="20% - Accent4 2 2" xfId="1261" xr:uid="{00000000-0005-0000-0000-000076000000}"/>
    <cellStyle name="20% - Accent4 3" xfId="1262" xr:uid="{00000000-0005-0000-0000-000077000000}"/>
    <cellStyle name="20% - Accent4 4" xfId="1263" xr:uid="{00000000-0005-0000-0000-000078000000}"/>
    <cellStyle name="20% - Accent4 5" xfId="1264" xr:uid="{00000000-0005-0000-0000-000079000000}"/>
    <cellStyle name="20% - Accent4 6" xfId="1265" xr:uid="{00000000-0005-0000-0000-00007A000000}"/>
    <cellStyle name="20% - Accent5" xfId="64" xr:uid="{00000000-0005-0000-0000-00007B000000}"/>
    <cellStyle name="20% - Accent5 2" xfId="651" xr:uid="{00000000-0005-0000-0000-00007C000000}"/>
    <cellStyle name="20% - Accent5 2 2" xfId="1266" xr:uid="{00000000-0005-0000-0000-00007D000000}"/>
    <cellStyle name="20% - Accent5 3" xfId="1267" xr:uid="{00000000-0005-0000-0000-00007E000000}"/>
    <cellStyle name="20% - Accent5 4" xfId="1268" xr:uid="{00000000-0005-0000-0000-00007F000000}"/>
    <cellStyle name="20% - Accent5 5" xfId="1269" xr:uid="{00000000-0005-0000-0000-000080000000}"/>
    <cellStyle name="20% - Accent5 6" xfId="1270" xr:uid="{00000000-0005-0000-0000-000081000000}"/>
    <cellStyle name="20% - Accent6" xfId="65" xr:uid="{00000000-0005-0000-0000-000082000000}"/>
    <cellStyle name="20% - Accent6 2" xfId="652" xr:uid="{00000000-0005-0000-0000-000083000000}"/>
    <cellStyle name="20% - Accent6 2 2" xfId="1271" xr:uid="{00000000-0005-0000-0000-000084000000}"/>
    <cellStyle name="20% - Accent6 3" xfId="1272" xr:uid="{00000000-0005-0000-0000-000085000000}"/>
    <cellStyle name="20% - Accent6 4" xfId="1273" xr:uid="{00000000-0005-0000-0000-000086000000}"/>
    <cellStyle name="20% - Accent6 5" xfId="1274" xr:uid="{00000000-0005-0000-0000-000087000000}"/>
    <cellStyle name="20% - Accent6 6" xfId="1275" xr:uid="{00000000-0005-0000-0000-000088000000}"/>
    <cellStyle name="40% - 1. jelölőszín 2" xfId="151" xr:uid="{00000000-0005-0000-0000-000089000000}"/>
    <cellStyle name="40% - 1. jelölőszín 3" xfId="653" xr:uid="{00000000-0005-0000-0000-00008A000000}"/>
    <cellStyle name="40% - 2. jelölőszín 2" xfId="152" xr:uid="{00000000-0005-0000-0000-00008B000000}"/>
    <cellStyle name="40% - 3. jelölőszín 2" xfId="153" xr:uid="{00000000-0005-0000-0000-00008C000000}"/>
    <cellStyle name="40% - 3. jelölőszín 3" xfId="654" xr:uid="{00000000-0005-0000-0000-00008D000000}"/>
    <cellStyle name="40% - 4. jelölőszín 2" xfId="154" xr:uid="{00000000-0005-0000-0000-00008E000000}"/>
    <cellStyle name="40% - 4. jelölőszín 3" xfId="655" xr:uid="{00000000-0005-0000-0000-00008F000000}"/>
    <cellStyle name="40% - 5. jelölőszín 2" xfId="155" xr:uid="{00000000-0005-0000-0000-000090000000}"/>
    <cellStyle name="40% - 5. jelölőszín 3" xfId="656" xr:uid="{00000000-0005-0000-0000-000091000000}"/>
    <cellStyle name="40% - 6. jelölőszín 2" xfId="156" xr:uid="{00000000-0005-0000-0000-000092000000}"/>
    <cellStyle name="40% - 6. jelölőszín 3" xfId="657" xr:uid="{00000000-0005-0000-0000-000093000000}"/>
    <cellStyle name="40% - Accent1" xfId="66" xr:uid="{00000000-0005-0000-0000-000094000000}"/>
    <cellStyle name="40% - Accent1 2" xfId="658" xr:uid="{00000000-0005-0000-0000-000095000000}"/>
    <cellStyle name="40% - Accent1 2 2" xfId="1276" xr:uid="{00000000-0005-0000-0000-000096000000}"/>
    <cellStyle name="40% - Accent1 3" xfId="1277" xr:uid="{00000000-0005-0000-0000-000097000000}"/>
    <cellStyle name="40% - Accent1 4" xfId="1278" xr:uid="{00000000-0005-0000-0000-000098000000}"/>
    <cellStyle name="40% - Accent1 5" xfId="1279" xr:uid="{00000000-0005-0000-0000-000099000000}"/>
    <cellStyle name="40% - Accent1 6" xfId="1280" xr:uid="{00000000-0005-0000-0000-00009A000000}"/>
    <cellStyle name="40% - Accent2" xfId="67" xr:uid="{00000000-0005-0000-0000-00009B000000}"/>
    <cellStyle name="40% - Accent2 2" xfId="659" xr:uid="{00000000-0005-0000-0000-00009C000000}"/>
    <cellStyle name="40% - Accent2 2 2" xfId="1281" xr:uid="{00000000-0005-0000-0000-00009D000000}"/>
    <cellStyle name="40% - Accent2 3" xfId="1282" xr:uid="{00000000-0005-0000-0000-00009E000000}"/>
    <cellStyle name="40% - Accent2 4" xfId="1283" xr:uid="{00000000-0005-0000-0000-00009F000000}"/>
    <cellStyle name="40% - Accent2 5" xfId="1284" xr:uid="{00000000-0005-0000-0000-0000A0000000}"/>
    <cellStyle name="40% - Accent2 6" xfId="1285" xr:uid="{00000000-0005-0000-0000-0000A1000000}"/>
    <cellStyle name="40% - Accent3" xfId="68" xr:uid="{00000000-0005-0000-0000-0000A2000000}"/>
    <cellStyle name="40% - Accent3 2" xfId="660" xr:uid="{00000000-0005-0000-0000-0000A3000000}"/>
    <cellStyle name="40% - Accent3 2 2" xfId="1286" xr:uid="{00000000-0005-0000-0000-0000A4000000}"/>
    <cellStyle name="40% - Accent3 3" xfId="1287" xr:uid="{00000000-0005-0000-0000-0000A5000000}"/>
    <cellStyle name="40% - Accent3 4" xfId="1288" xr:uid="{00000000-0005-0000-0000-0000A6000000}"/>
    <cellStyle name="40% - Accent3 5" xfId="1289" xr:uid="{00000000-0005-0000-0000-0000A7000000}"/>
    <cellStyle name="40% - Accent3 6" xfId="1290" xr:uid="{00000000-0005-0000-0000-0000A8000000}"/>
    <cellStyle name="40% - Accent4" xfId="69" xr:uid="{00000000-0005-0000-0000-0000A9000000}"/>
    <cellStyle name="40% - Accent4 2" xfId="661" xr:uid="{00000000-0005-0000-0000-0000AA000000}"/>
    <cellStyle name="40% - Accent4 2 2" xfId="1291" xr:uid="{00000000-0005-0000-0000-0000AB000000}"/>
    <cellStyle name="40% - Accent4 3" xfId="1292" xr:uid="{00000000-0005-0000-0000-0000AC000000}"/>
    <cellStyle name="40% - Accent4 4" xfId="1293" xr:uid="{00000000-0005-0000-0000-0000AD000000}"/>
    <cellStyle name="40% - Accent4 5" xfId="1294" xr:uid="{00000000-0005-0000-0000-0000AE000000}"/>
    <cellStyle name="40% - Accent4 6" xfId="1295" xr:uid="{00000000-0005-0000-0000-0000AF000000}"/>
    <cellStyle name="40% - Accent5" xfId="70" xr:uid="{00000000-0005-0000-0000-0000B0000000}"/>
    <cellStyle name="40% - Accent5 2" xfId="662" xr:uid="{00000000-0005-0000-0000-0000B1000000}"/>
    <cellStyle name="40% - Accent5 2 2" xfId="1296" xr:uid="{00000000-0005-0000-0000-0000B2000000}"/>
    <cellStyle name="40% - Accent5 3" xfId="1297" xr:uid="{00000000-0005-0000-0000-0000B3000000}"/>
    <cellStyle name="40% - Accent5 4" xfId="1298" xr:uid="{00000000-0005-0000-0000-0000B4000000}"/>
    <cellStyle name="40% - Accent5 5" xfId="1299" xr:uid="{00000000-0005-0000-0000-0000B5000000}"/>
    <cellStyle name="40% - Accent5 6" xfId="1300" xr:uid="{00000000-0005-0000-0000-0000B6000000}"/>
    <cellStyle name="40% - Accent6" xfId="71" xr:uid="{00000000-0005-0000-0000-0000B7000000}"/>
    <cellStyle name="40% - Accent6 2" xfId="663" xr:uid="{00000000-0005-0000-0000-0000B8000000}"/>
    <cellStyle name="40% - Accent6 2 2" xfId="1301" xr:uid="{00000000-0005-0000-0000-0000B9000000}"/>
    <cellStyle name="40% - Accent6 3" xfId="1302" xr:uid="{00000000-0005-0000-0000-0000BA000000}"/>
    <cellStyle name="40% - Accent6 4" xfId="1303" xr:uid="{00000000-0005-0000-0000-0000BB000000}"/>
    <cellStyle name="40% - Accent6 5" xfId="1304" xr:uid="{00000000-0005-0000-0000-0000BC000000}"/>
    <cellStyle name="40% - Accent6 6" xfId="1305" xr:uid="{00000000-0005-0000-0000-0000BD000000}"/>
    <cellStyle name="60% - 1. jelölőszín 2" xfId="157" xr:uid="{00000000-0005-0000-0000-0000BE000000}"/>
    <cellStyle name="60% - 1. jelölőszín 3" xfId="664" xr:uid="{00000000-0005-0000-0000-0000BF000000}"/>
    <cellStyle name="60% - 2. jelölőszín 2" xfId="158" xr:uid="{00000000-0005-0000-0000-0000C0000000}"/>
    <cellStyle name="60% - 3. jelölőszín 2" xfId="159" xr:uid="{00000000-0005-0000-0000-0000C1000000}"/>
    <cellStyle name="60% - 3. jelölőszín 3" xfId="665" xr:uid="{00000000-0005-0000-0000-0000C2000000}"/>
    <cellStyle name="60% - 4. jelölőszín 2" xfId="160" xr:uid="{00000000-0005-0000-0000-0000C3000000}"/>
    <cellStyle name="60% - 4. jelölőszín 3" xfId="666" xr:uid="{00000000-0005-0000-0000-0000C4000000}"/>
    <cellStyle name="60% - 5. jelölőszín 2" xfId="161" xr:uid="{00000000-0005-0000-0000-0000C5000000}"/>
    <cellStyle name="60% - 5. jelölőszín 3" xfId="667" xr:uid="{00000000-0005-0000-0000-0000C6000000}"/>
    <cellStyle name="60% - 6. jelölőszín 2" xfId="162" xr:uid="{00000000-0005-0000-0000-0000C7000000}"/>
    <cellStyle name="60% - 6. jelölőszín 3" xfId="668" xr:uid="{00000000-0005-0000-0000-0000C8000000}"/>
    <cellStyle name="60% - Accent1" xfId="72" xr:uid="{00000000-0005-0000-0000-0000C9000000}"/>
    <cellStyle name="60% - Accent1 2" xfId="669" xr:uid="{00000000-0005-0000-0000-0000CA000000}"/>
    <cellStyle name="60% - Accent2" xfId="73" xr:uid="{00000000-0005-0000-0000-0000CB000000}"/>
    <cellStyle name="60% - Accent2 2" xfId="670" xr:uid="{00000000-0005-0000-0000-0000CC000000}"/>
    <cellStyle name="60% - Accent3" xfId="74" xr:uid="{00000000-0005-0000-0000-0000CD000000}"/>
    <cellStyle name="60% - Accent3 2" xfId="671" xr:uid="{00000000-0005-0000-0000-0000CE000000}"/>
    <cellStyle name="60% - Accent4" xfId="75" xr:uid="{00000000-0005-0000-0000-0000CF000000}"/>
    <cellStyle name="60% - Accent4 2" xfId="672" xr:uid="{00000000-0005-0000-0000-0000D0000000}"/>
    <cellStyle name="60% - Accent5" xfId="76" xr:uid="{00000000-0005-0000-0000-0000D1000000}"/>
    <cellStyle name="60% - Accent5 2" xfId="673" xr:uid="{00000000-0005-0000-0000-0000D2000000}"/>
    <cellStyle name="60% - Accent6" xfId="77" xr:uid="{00000000-0005-0000-0000-0000D3000000}"/>
    <cellStyle name="60% - Accent6 2" xfId="674" xr:uid="{00000000-0005-0000-0000-0000D4000000}"/>
    <cellStyle name="–á%@" xfId="675" xr:uid="{00000000-0005-0000-0000-0000D5000000}"/>
    <cellStyle name="–á%@ 2" xfId="1306" xr:uid="{00000000-0005-0000-0000-0000D6000000}"/>
    <cellStyle name="–á%@ 3" xfId="676" xr:uid="{00000000-0005-0000-0000-0000D7000000}"/>
    <cellStyle name="–á%@_20130319_CAPEX Tab TMUS from 2014 Draft MS" xfId="677" xr:uid="{00000000-0005-0000-0000-0000D8000000}"/>
    <cellStyle name="Accent1" xfId="78" xr:uid="{00000000-0005-0000-0000-0000D9000000}"/>
    <cellStyle name="Accent1 - 20%" xfId="163" xr:uid="{00000000-0005-0000-0000-0000DA000000}"/>
    <cellStyle name="Accent1 - 40%" xfId="164" xr:uid="{00000000-0005-0000-0000-0000DB000000}"/>
    <cellStyle name="Accent1 - 60%" xfId="165" xr:uid="{00000000-0005-0000-0000-0000DC000000}"/>
    <cellStyle name="Accent1 10" xfId="678" xr:uid="{00000000-0005-0000-0000-0000DD000000}"/>
    <cellStyle name="Accent1 11" xfId="679" xr:uid="{00000000-0005-0000-0000-0000DE000000}"/>
    <cellStyle name="Accent1 12" xfId="680" xr:uid="{00000000-0005-0000-0000-0000DF000000}"/>
    <cellStyle name="Accent1 13" xfId="681" xr:uid="{00000000-0005-0000-0000-0000E0000000}"/>
    <cellStyle name="Accent1 14" xfId="682" xr:uid="{00000000-0005-0000-0000-0000E1000000}"/>
    <cellStyle name="Accent1 15" xfId="850" xr:uid="{00000000-0005-0000-0000-0000E2000000}"/>
    <cellStyle name="Accent1 16" xfId="769" xr:uid="{00000000-0005-0000-0000-0000E3000000}"/>
    <cellStyle name="Accent1 17" xfId="1689" xr:uid="{00000000-0005-0000-0000-0000E4000000}"/>
    <cellStyle name="Accent1 18" xfId="1713" xr:uid="{00000000-0005-0000-0000-0000E5000000}"/>
    <cellStyle name="Accent1 19" xfId="1093" xr:uid="{00000000-0005-0000-0000-0000E6000000}"/>
    <cellStyle name="Accent1 2" xfId="683" xr:uid="{00000000-0005-0000-0000-0000E7000000}"/>
    <cellStyle name="Accent1 2 2" xfId="2067" xr:uid="{00000000-0005-0000-0000-0000E8000000}"/>
    <cellStyle name="Accent1 20" xfId="1693" xr:uid="{00000000-0005-0000-0000-0000E9000000}"/>
    <cellStyle name="Accent1 21" xfId="1711" xr:uid="{00000000-0005-0000-0000-0000EA000000}"/>
    <cellStyle name="Accent1 22" xfId="1845" xr:uid="{00000000-0005-0000-0000-0000EB000000}"/>
    <cellStyle name="Accent1 23" xfId="1916" xr:uid="{00000000-0005-0000-0000-0000EC000000}"/>
    <cellStyle name="Accent1 24" xfId="1875" xr:uid="{00000000-0005-0000-0000-0000ED000000}"/>
    <cellStyle name="Accent1 25" xfId="1902" xr:uid="{00000000-0005-0000-0000-0000EE000000}"/>
    <cellStyle name="Accent1 26" xfId="1909" xr:uid="{00000000-0005-0000-0000-0000EF000000}"/>
    <cellStyle name="Accent1 27" xfId="1934" xr:uid="{00000000-0005-0000-0000-0000F0000000}"/>
    <cellStyle name="Accent1 28" xfId="1891" xr:uid="{00000000-0005-0000-0000-0000F1000000}"/>
    <cellStyle name="Accent1 29" xfId="1929" xr:uid="{00000000-0005-0000-0000-0000F2000000}"/>
    <cellStyle name="Accent1 3" xfId="684" xr:uid="{00000000-0005-0000-0000-0000F3000000}"/>
    <cellStyle name="Accent1 3 2" xfId="2068" xr:uid="{00000000-0005-0000-0000-0000F4000000}"/>
    <cellStyle name="Accent1 30" xfId="1924" xr:uid="{00000000-0005-0000-0000-0000F5000000}"/>
    <cellStyle name="Accent1 31" xfId="1893" xr:uid="{00000000-0005-0000-0000-0000F6000000}"/>
    <cellStyle name="Accent1 32" xfId="1959" xr:uid="{00000000-0005-0000-0000-0000F7000000}"/>
    <cellStyle name="Accent1 4" xfId="685" xr:uid="{00000000-0005-0000-0000-0000F8000000}"/>
    <cellStyle name="Accent1 4 2" xfId="2069" xr:uid="{00000000-0005-0000-0000-0000F9000000}"/>
    <cellStyle name="Accent1 5" xfId="686" xr:uid="{00000000-0005-0000-0000-0000FA000000}"/>
    <cellStyle name="Accent1 6" xfId="687" xr:uid="{00000000-0005-0000-0000-0000FB000000}"/>
    <cellStyle name="Accent1 7" xfId="688" xr:uid="{00000000-0005-0000-0000-0000FC000000}"/>
    <cellStyle name="Accent1 8" xfId="689" xr:uid="{00000000-0005-0000-0000-0000FD000000}"/>
    <cellStyle name="Accent1 9" xfId="690" xr:uid="{00000000-0005-0000-0000-0000FE000000}"/>
    <cellStyle name="Accent2" xfId="79" xr:uid="{00000000-0005-0000-0000-0000FF000000}"/>
    <cellStyle name="Accent2 - 20%" xfId="166" xr:uid="{00000000-0005-0000-0000-000000010000}"/>
    <cellStyle name="Accent2 - 40%" xfId="167" xr:uid="{00000000-0005-0000-0000-000001010000}"/>
    <cellStyle name="Accent2 - 60%" xfId="168" xr:uid="{00000000-0005-0000-0000-000002010000}"/>
    <cellStyle name="Accent2 10" xfId="691" xr:uid="{00000000-0005-0000-0000-000003010000}"/>
    <cellStyle name="Accent2 11" xfId="692" xr:uid="{00000000-0005-0000-0000-000004010000}"/>
    <cellStyle name="Accent2 12" xfId="693" xr:uid="{00000000-0005-0000-0000-000005010000}"/>
    <cellStyle name="Accent2 13" xfId="694" xr:uid="{00000000-0005-0000-0000-000006010000}"/>
    <cellStyle name="Accent2 14" xfId="695" xr:uid="{00000000-0005-0000-0000-000007010000}"/>
    <cellStyle name="Accent2 15" xfId="853" xr:uid="{00000000-0005-0000-0000-000008010000}"/>
    <cellStyle name="Accent2 16" xfId="766" xr:uid="{00000000-0005-0000-0000-000009010000}"/>
    <cellStyle name="Accent2 17" xfId="1729" xr:uid="{00000000-0005-0000-0000-00000A010000}"/>
    <cellStyle name="Accent2 18" xfId="1134" xr:uid="{00000000-0005-0000-0000-00000B010000}"/>
    <cellStyle name="Accent2 19" xfId="1732" xr:uid="{00000000-0005-0000-0000-00000C010000}"/>
    <cellStyle name="Accent2 2" xfId="696" xr:uid="{00000000-0005-0000-0000-00000D010000}"/>
    <cellStyle name="Accent2 2 2" xfId="2070" xr:uid="{00000000-0005-0000-0000-00000E010000}"/>
    <cellStyle name="Accent2 20" xfId="1733" xr:uid="{00000000-0005-0000-0000-00000F010000}"/>
    <cellStyle name="Accent2 21" xfId="1734" xr:uid="{00000000-0005-0000-0000-000010010000}"/>
    <cellStyle name="Accent2 22" xfId="1846" xr:uid="{00000000-0005-0000-0000-000011010000}"/>
    <cellStyle name="Accent2 23" xfId="1915" xr:uid="{00000000-0005-0000-0000-000012010000}"/>
    <cellStyle name="Accent2 24" xfId="1876" xr:uid="{00000000-0005-0000-0000-000013010000}"/>
    <cellStyle name="Accent2 25" xfId="1923" xr:uid="{00000000-0005-0000-0000-000014010000}"/>
    <cellStyle name="Accent2 26" xfId="1889" xr:uid="{00000000-0005-0000-0000-000015010000}"/>
    <cellStyle name="Accent2 27" xfId="1881" xr:uid="{00000000-0005-0000-0000-000016010000}"/>
    <cellStyle name="Accent2 28" xfId="1938" xr:uid="{00000000-0005-0000-0000-000017010000}"/>
    <cellStyle name="Accent2 29" xfId="1910" xr:uid="{00000000-0005-0000-0000-000018010000}"/>
    <cellStyle name="Accent2 3" xfId="697" xr:uid="{00000000-0005-0000-0000-000019010000}"/>
    <cellStyle name="Accent2 3 2" xfId="2071" xr:uid="{00000000-0005-0000-0000-00001A010000}"/>
    <cellStyle name="Accent2 30" xfId="1944" xr:uid="{00000000-0005-0000-0000-00001B010000}"/>
    <cellStyle name="Accent2 31" xfId="1906" xr:uid="{00000000-0005-0000-0000-00001C010000}"/>
    <cellStyle name="Accent2 32" xfId="1960" xr:uid="{00000000-0005-0000-0000-00001D010000}"/>
    <cellStyle name="Accent2 4" xfId="698" xr:uid="{00000000-0005-0000-0000-00001E010000}"/>
    <cellStyle name="Accent2 4 2" xfId="2072" xr:uid="{00000000-0005-0000-0000-00001F010000}"/>
    <cellStyle name="Accent2 5" xfId="699" xr:uid="{00000000-0005-0000-0000-000020010000}"/>
    <cellStyle name="Accent2 6" xfId="700" xr:uid="{00000000-0005-0000-0000-000021010000}"/>
    <cellStyle name="Accent2 7" xfId="701" xr:uid="{00000000-0005-0000-0000-000022010000}"/>
    <cellStyle name="Accent2 8" xfId="702" xr:uid="{00000000-0005-0000-0000-000023010000}"/>
    <cellStyle name="Accent2 9" xfId="703" xr:uid="{00000000-0005-0000-0000-000024010000}"/>
    <cellStyle name="Accent3" xfId="80" xr:uid="{00000000-0005-0000-0000-000025010000}"/>
    <cellStyle name="Accent3 - 20%" xfId="169" xr:uid="{00000000-0005-0000-0000-000026010000}"/>
    <cellStyle name="Accent3 - 40%" xfId="170" xr:uid="{00000000-0005-0000-0000-000027010000}"/>
    <cellStyle name="Accent3 - 60%" xfId="171" xr:uid="{00000000-0005-0000-0000-000028010000}"/>
    <cellStyle name="Accent3 10" xfId="705" xr:uid="{00000000-0005-0000-0000-000029010000}"/>
    <cellStyle name="Accent3 11" xfId="706" xr:uid="{00000000-0005-0000-0000-00002A010000}"/>
    <cellStyle name="Accent3 12" xfId="707" xr:uid="{00000000-0005-0000-0000-00002B010000}"/>
    <cellStyle name="Accent3 13" xfId="708" xr:uid="{00000000-0005-0000-0000-00002C010000}"/>
    <cellStyle name="Accent3 14" xfId="855" xr:uid="{00000000-0005-0000-0000-00002D010000}"/>
    <cellStyle name="Accent3 15" xfId="744" xr:uid="{00000000-0005-0000-0000-00002E010000}"/>
    <cellStyle name="Accent3 16" xfId="1688" xr:uid="{00000000-0005-0000-0000-00002F010000}"/>
    <cellStyle name="Accent3 17" xfId="1676" xr:uid="{00000000-0005-0000-0000-000030010000}"/>
    <cellStyle name="Accent3 18" xfId="1721" xr:uid="{00000000-0005-0000-0000-000031010000}"/>
    <cellStyle name="Accent3 19" xfId="1704" xr:uid="{00000000-0005-0000-0000-000032010000}"/>
    <cellStyle name="Accent3 2" xfId="709" xr:uid="{00000000-0005-0000-0000-000033010000}"/>
    <cellStyle name="Accent3 2 2" xfId="2073" xr:uid="{00000000-0005-0000-0000-000034010000}"/>
    <cellStyle name="Accent3 20" xfId="839" xr:uid="{00000000-0005-0000-0000-000035010000}"/>
    <cellStyle name="Accent3 21" xfId="1847" xr:uid="{00000000-0005-0000-0000-000036010000}"/>
    <cellStyle name="Accent3 22" xfId="1914" xr:uid="{00000000-0005-0000-0000-000037010000}"/>
    <cellStyle name="Accent3 23" xfId="1856" xr:uid="{00000000-0005-0000-0000-000038010000}"/>
    <cellStyle name="Accent3 24" xfId="1922" xr:uid="{00000000-0005-0000-0000-000039010000}"/>
    <cellStyle name="Accent3 25" xfId="1852" xr:uid="{00000000-0005-0000-0000-00003A010000}"/>
    <cellStyle name="Accent3 26" xfId="1898" xr:uid="{00000000-0005-0000-0000-00003B010000}"/>
    <cellStyle name="Accent3 27" xfId="1865" xr:uid="{00000000-0005-0000-0000-00003C010000}"/>
    <cellStyle name="Accent3 28" xfId="1905" xr:uid="{00000000-0005-0000-0000-00003D010000}"/>
    <cellStyle name="Accent3 29" xfId="1859" xr:uid="{00000000-0005-0000-0000-00003E010000}"/>
    <cellStyle name="Accent3 3" xfId="710" xr:uid="{00000000-0005-0000-0000-00003F010000}"/>
    <cellStyle name="Accent3 3 2" xfId="2074" xr:uid="{00000000-0005-0000-0000-000040010000}"/>
    <cellStyle name="Accent3 30" xfId="1873" xr:uid="{00000000-0005-0000-0000-000041010000}"/>
    <cellStyle name="Accent3 31" xfId="1961" xr:uid="{00000000-0005-0000-0000-000042010000}"/>
    <cellStyle name="Accent3 4" xfId="711" xr:uid="{00000000-0005-0000-0000-000043010000}"/>
    <cellStyle name="Accent3 4 2" xfId="2075" xr:uid="{00000000-0005-0000-0000-000044010000}"/>
    <cellStyle name="Accent3 5" xfId="712" xr:uid="{00000000-0005-0000-0000-000045010000}"/>
    <cellStyle name="Accent3 6" xfId="713" xr:uid="{00000000-0005-0000-0000-000046010000}"/>
    <cellStyle name="Accent3 7" xfId="714" xr:uid="{00000000-0005-0000-0000-000047010000}"/>
    <cellStyle name="Accent3 8" xfId="715" xr:uid="{00000000-0005-0000-0000-000048010000}"/>
    <cellStyle name="Accent3 9" xfId="716" xr:uid="{00000000-0005-0000-0000-000049010000}"/>
    <cellStyle name="Accent4" xfId="81" xr:uid="{00000000-0005-0000-0000-00004A010000}"/>
    <cellStyle name="Accent4 - 20%" xfId="172" xr:uid="{00000000-0005-0000-0000-00004B010000}"/>
    <cellStyle name="Accent4 - 40%" xfId="173" xr:uid="{00000000-0005-0000-0000-00004C010000}"/>
    <cellStyle name="Accent4 - 60%" xfId="174" xr:uid="{00000000-0005-0000-0000-00004D010000}"/>
    <cellStyle name="Accent4 10" xfId="718" xr:uid="{00000000-0005-0000-0000-00004E010000}"/>
    <cellStyle name="Accent4 11" xfId="719" xr:uid="{00000000-0005-0000-0000-00004F010000}"/>
    <cellStyle name="Accent4 12" xfId="720" xr:uid="{00000000-0005-0000-0000-000050010000}"/>
    <cellStyle name="Accent4 13" xfId="721" xr:uid="{00000000-0005-0000-0000-000051010000}"/>
    <cellStyle name="Accent4 14" xfId="858" xr:uid="{00000000-0005-0000-0000-000052010000}"/>
    <cellStyle name="Accent4 15" xfId="730" xr:uid="{00000000-0005-0000-0000-000053010000}"/>
    <cellStyle name="Accent4 16" xfId="1728" xr:uid="{00000000-0005-0000-0000-000054010000}"/>
    <cellStyle name="Accent4 17" xfId="1701" xr:uid="{00000000-0005-0000-0000-000055010000}"/>
    <cellStyle name="Accent4 18" xfId="780" xr:uid="{00000000-0005-0000-0000-000056010000}"/>
    <cellStyle name="Accent4 19" xfId="1690" xr:uid="{00000000-0005-0000-0000-000057010000}"/>
    <cellStyle name="Accent4 2" xfId="722" xr:uid="{00000000-0005-0000-0000-000058010000}"/>
    <cellStyle name="Accent4 2 2" xfId="2076" xr:uid="{00000000-0005-0000-0000-000059010000}"/>
    <cellStyle name="Accent4 20" xfId="1712" xr:uid="{00000000-0005-0000-0000-00005A010000}"/>
    <cellStyle name="Accent4 21" xfId="1848" xr:uid="{00000000-0005-0000-0000-00005B010000}"/>
    <cellStyle name="Accent4 22" xfId="1913" xr:uid="{00000000-0005-0000-0000-00005C010000}"/>
    <cellStyle name="Accent4 23" xfId="1877" xr:uid="{00000000-0005-0000-0000-00005D010000}"/>
    <cellStyle name="Accent4 24" xfId="1870" xr:uid="{00000000-0005-0000-0000-00005E010000}"/>
    <cellStyle name="Accent4 25" xfId="1927" xr:uid="{00000000-0005-0000-0000-00005F010000}"/>
    <cellStyle name="Accent4 26" xfId="1932" xr:uid="{00000000-0005-0000-0000-000060010000}"/>
    <cellStyle name="Accent4 27" xfId="1861" xr:uid="{00000000-0005-0000-0000-000061010000}"/>
    <cellStyle name="Accent4 28" xfId="1904" xr:uid="{00000000-0005-0000-0000-000062010000}"/>
    <cellStyle name="Accent4 29" xfId="1869" xr:uid="{00000000-0005-0000-0000-000063010000}"/>
    <cellStyle name="Accent4 3" xfId="723" xr:uid="{00000000-0005-0000-0000-000064010000}"/>
    <cellStyle name="Accent4 3 2" xfId="2077" xr:uid="{00000000-0005-0000-0000-000065010000}"/>
    <cellStyle name="Accent4 30" xfId="1872" xr:uid="{00000000-0005-0000-0000-000066010000}"/>
    <cellStyle name="Accent4 31" xfId="1962" xr:uid="{00000000-0005-0000-0000-000067010000}"/>
    <cellStyle name="Accent4 4" xfId="724" xr:uid="{00000000-0005-0000-0000-000068010000}"/>
    <cellStyle name="Accent4 4 2" xfId="2078" xr:uid="{00000000-0005-0000-0000-000069010000}"/>
    <cellStyle name="Accent4 5" xfId="725" xr:uid="{00000000-0005-0000-0000-00006A010000}"/>
    <cellStyle name="Accent4 6" xfId="726" xr:uid="{00000000-0005-0000-0000-00006B010000}"/>
    <cellStyle name="Accent4 7" xfId="727" xr:uid="{00000000-0005-0000-0000-00006C010000}"/>
    <cellStyle name="Accent4 8" xfId="728" xr:uid="{00000000-0005-0000-0000-00006D010000}"/>
    <cellStyle name="Accent4 9" xfId="729" xr:uid="{00000000-0005-0000-0000-00006E010000}"/>
    <cellStyle name="Accent5" xfId="82" xr:uid="{00000000-0005-0000-0000-00006F010000}"/>
    <cellStyle name="Accent5 - 20%" xfId="175" xr:uid="{00000000-0005-0000-0000-000070010000}"/>
    <cellStyle name="Accent5 - 40%" xfId="176" xr:uid="{00000000-0005-0000-0000-000071010000}"/>
    <cellStyle name="Accent5 - 60%" xfId="177" xr:uid="{00000000-0005-0000-0000-000072010000}"/>
    <cellStyle name="Accent5 10" xfId="731" xr:uid="{00000000-0005-0000-0000-000073010000}"/>
    <cellStyle name="Accent5 11" xfId="732" xr:uid="{00000000-0005-0000-0000-000074010000}"/>
    <cellStyle name="Accent5 12" xfId="733" xr:uid="{00000000-0005-0000-0000-000075010000}"/>
    <cellStyle name="Accent5 13" xfId="734" xr:uid="{00000000-0005-0000-0000-000076010000}"/>
    <cellStyle name="Accent5 14" xfId="735" xr:uid="{00000000-0005-0000-0000-000077010000}"/>
    <cellStyle name="Accent5 15" xfId="860" xr:uid="{00000000-0005-0000-0000-000078010000}"/>
    <cellStyle name="Accent5 16" xfId="717" xr:uid="{00000000-0005-0000-0000-000079010000}"/>
    <cellStyle name="Accent5 17" xfId="1727" xr:uid="{00000000-0005-0000-0000-00007A010000}"/>
    <cellStyle name="Accent5 18" xfId="1702" xr:uid="{00000000-0005-0000-0000-00007B010000}"/>
    <cellStyle name="Accent5 19" xfId="1707" xr:uid="{00000000-0005-0000-0000-00007C010000}"/>
    <cellStyle name="Accent5 2" xfId="736" xr:uid="{00000000-0005-0000-0000-00007D010000}"/>
    <cellStyle name="Accent5 2 2" xfId="2079" xr:uid="{00000000-0005-0000-0000-00007E010000}"/>
    <cellStyle name="Accent5 20" xfId="1706" xr:uid="{00000000-0005-0000-0000-00007F010000}"/>
    <cellStyle name="Accent5 21" xfId="856" xr:uid="{00000000-0005-0000-0000-000080010000}"/>
    <cellStyle name="Accent5 22" xfId="1850" xr:uid="{00000000-0005-0000-0000-000081010000}"/>
    <cellStyle name="Accent5 23" xfId="1912" xr:uid="{00000000-0005-0000-0000-000082010000}"/>
    <cellStyle name="Accent5 24" xfId="1878" xr:uid="{00000000-0005-0000-0000-000083010000}"/>
    <cellStyle name="Accent5 25" xfId="1871" xr:uid="{00000000-0005-0000-0000-000084010000}"/>
    <cellStyle name="Accent5 26" xfId="1926" xr:uid="{00000000-0005-0000-0000-000085010000}"/>
    <cellStyle name="Accent5 27" xfId="1931" xr:uid="{00000000-0005-0000-0000-000086010000}"/>
    <cellStyle name="Accent5 28" xfId="1935" xr:uid="{00000000-0005-0000-0000-000087010000}"/>
    <cellStyle name="Accent5 29" xfId="1862" xr:uid="{00000000-0005-0000-0000-000088010000}"/>
    <cellStyle name="Accent5 3" xfId="737" xr:uid="{00000000-0005-0000-0000-000089010000}"/>
    <cellStyle name="Accent5 3 2" xfId="2080" xr:uid="{00000000-0005-0000-0000-00008A010000}"/>
    <cellStyle name="Accent5 30" xfId="1903" xr:uid="{00000000-0005-0000-0000-00008B010000}"/>
    <cellStyle name="Accent5 31" xfId="1867" xr:uid="{00000000-0005-0000-0000-00008C010000}"/>
    <cellStyle name="Accent5 32" xfId="1963" xr:uid="{00000000-0005-0000-0000-00008D010000}"/>
    <cellStyle name="Accent5 4" xfId="738" xr:uid="{00000000-0005-0000-0000-00008E010000}"/>
    <cellStyle name="Accent5 4 2" xfId="2081" xr:uid="{00000000-0005-0000-0000-00008F010000}"/>
    <cellStyle name="Accent5 5" xfId="739" xr:uid="{00000000-0005-0000-0000-000090010000}"/>
    <cellStyle name="Accent5 6" xfId="740" xr:uid="{00000000-0005-0000-0000-000091010000}"/>
    <cellStyle name="Accent5 7" xfId="741" xr:uid="{00000000-0005-0000-0000-000092010000}"/>
    <cellStyle name="Accent5 8" xfId="742" xr:uid="{00000000-0005-0000-0000-000093010000}"/>
    <cellStyle name="Accent5 9" xfId="743" xr:uid="{00000000-0005-0000-0000-000094010000}"/>
    <cellStyle name="Accent6" xfId="83" xr:uid="{00000000-0005-0000-0000-000095010000}"/>
    <cellStyle name="Accent6 - 20%" xfId="178" xr:uid="{00000000-0005-0000-0000-000096010000}"/>
    <cellStyle name="Accent6 - 40%" xfId="179" xr:uid="{00000000-0005-0000-0000-000097010000}"/>
    <cellStyle name="Accent6 - 60%" xfId="180" xr:uid="{00000000-0005-0000-0000-000098010000}"/>
    <cellStyle name="Accent6 10" xfId="745" xr:uid="{00000000-0005-0000-0000-000099010000}"/>
    <cellStyle name="Accent6 11" xfId="746" xr:uid="{00000000-0005-0000-0000-00009A010000}"/>
    <cellStyle name="Accent6 12" xfId="747" xr:uid="{00000000-0005-0000-0000-00009B010000}"/>
    <cellStyle name="Accent6 13" xfId="748" xr:uid="{00000000-0005-0000-0000-00009C010000}"/>
    <cellStyle name="Accent6 14" xfId="749" xr:uid="{00000000-0005-0000-0000-00009D010000}"/>
    <cellStyle name="Accent6 15" xfId="862" xr:uid="{00000000-0005-0000-0000-00009E010000}"/>
    <cellStyle name="Accent6 16" xfId="704" xr:uid="{00000000-0005-0000-0000-00009F010000}"/>
    <cellStyle name="Accent6 17" xfId="1726" xr:uid="{00000000-0005-0000-0000-0000A0010000}"/>
    <cellStyle name="Accent6 18" xfId="1130" xr:uid="{00000000-0005-0000-0000-0000A1010000}"/>
    <cellStyle name="Accent6 19" xfId="1699" xr:uid="{00000000-0005-0000-0000-0000A2010000}"/>
    <cellStyle name="Accent6 2" xfId="750" xr:uid="{00000000-0005-0000-0000-0000A3010000}"/>
    <cellStyle name="Accent6 2 2" xfId="2082" xr:uid="{00000000-0005-0000-0000-0000A4010000}"/>
    <cellStyle name="Accent6 20" xfId="1665" xr:uid="{00000000-0005-0000-0000-0000A5010000}"/>
    <cellStyle name="Accent6 21" xfId="1725" xr:uid="{00000000-0005-0000-0000-0000A6010000}"/>
    <cellStyle name="Accent6 22" xfId="1851" xr:uid="{00000000-0005-0000-0000-0000A7010000}"/>
    <cellStyle name="Accent6 23" xfId="1942" xr:uid="{00000000-0005-0000-0000-0000A8010000}"/>
    <cellStyle name="Accent6 24" xfId="1880" xr:uid="{00000000-0005-0000-0000-0000A9010000}"/>
    <cellStyle name="Accent6 25" xfId="1863" xr:uid="{00000000-0005-0000-0000-0000AA010000}"/>
    <cellStyle name="Accent6 26" xfId="1948" xr:uid="{00000000-0005-0000-0000-0000AB010000}"/>
    <cellStyle name="Accent6 27" xfId="1897" xr:uid="{00000000-0005-0000-0000-0000AC010000}"/>
    <cellStyle name="Accent6 28" xfId="1939" xr:uid="{00000000-0005-0000-0000-0000AD010000}"/>
    <cellStyle name="Accent6 29" xfId="1933" xr:uid="{00000000-0005-0000-0000-0000AE010000}"/>
    <cellStyle name="Accent6 3" xfId="751" xr:uid="{00000000-0005-0000-0000-0000AF010000}"/>
    <cellStyle name="Accent6 3 2" xfId="2083" xr:uid="{00000000-0005-0000-0000-0000B0010000}"/>
    <cellStyle name="Accent6 30" xfId="1907" xr:uid="{00000000-0005-0000-0000-0000B1010000}"/>
    <cellStyle name="Accent6 31" xfId="1921" xr:uid="{00000000-0005-0000-0000-0000B2010000}"/>
    <cellStyle name="Accent6 32" xfId="1964" xr:uid="{00000000-0005-0000-0000-0000B3010000}"/>
    <cellStyle name="Accent6 4" xfId="752" xr:uid="{00000000-0005-0000-0000-0000B4010000}"/>
    <cellStyle name="Accent6 4 2" xfId="2084" xr:uid="{00000000-0005-0000-0000-0000B5010000}"/>
    <cellStyle name="Accent6 5" xfId="753" xr:uid="{00000000-0005-0000-0000-0000B6010000}"/>
    <cellStyle name="Accent6 6" xfId="754" xr:uid="{00000000-0005-0000-0000-0000B7010000}"/>
    <cellStyle name="Accent6 7" xfId="755" xr:uid="{00000000-0005-0000-0000-0000B8010000}"/>
    <cellStyle name="Accent6 8" xfId="756" xr:uid="{00000000-0005-0000-0000-0000B9010000}"/>
    <cellStyle name="Accent6 9" xfId="757" xr:uid="{00000000-0005-0000-0000-0000BA010000}"/>
    <cellStyle name="AFE" xfId="758" xr:uid="{00000000-0005-0000-0000-0000BB010000}"/>
    <cellStyle name="AFE 2" xfId="759" xr:uid="{00000000-0005-0000-0000-0000BC010000}"/>
    <cellStyle name="Bad" xfId="84" xr:uid="{00000000-0005-0000-0000-0000BD010000}"/>
    <cellStyle name="Bad 2" xfId="760" xr:uid="{00000000-0005-0000-0000-0000BE010000}"/>
    <cellStyle name="Bad 2 2" xfId="2085" xr:uid="{00000000-0005-0000-0000-0000BF010000}"/>
    <cellStyle name="Bad 3" xfId="761" xr:uid="{00000000-0005-0000-0000-0000C0010000}"/>
    <cellStyle name="Bad 4" xfId="762" xr:uid="{00000000-0005-0000-0000-0000C1010000}"/>
    <cellStyle name="Bad 5" xfId="1077" xr:uid="{00000000-0005-0000-0000-0000C2010000}"/>
    <cellStyle name="Bad 6" xfId="1853" xr:uid="{00000000-0005-0000-0000-0000C3010000}"/>
    <cellStyle name="Besuchter Hyperlink_M&amp;A_Tool_V26" xfId="763" xr:uid="{00000000-0005-0000-0000-0000C4010000}"/>
    <cellStyle name="Bevitel 2" xfId="181" xr:uid="{00000000-0005-0000-0000-0000C5010000}"/>
    <cellStyle name="Bevitel 3" xfId="442" xr:uid="{00000000-0005-0000-0000-0000C6010000}"/>
    <cellStyle name="Bevitel 3 2" xfId="764" xr:uid="{00000000-0005-0000-0000-0000C7010000}"/>
    <cellStyle name="Bevitel 4" xfId="2086" xr:uid="{00000000-0005-0000-0000-0000C8010000}"/>
    <cellStyle name="blank" xfId="765" xr:uid="{00000000-0005-0000-0000-0000C9010000}"/>
    <cellStyle name="Calc Currency (0)" xfId="2" xr:uid="{00000000-0005-0000-0000-0000CA010000}"/>
    <cellStyle name="Calc Currency (0) 2" xfId="183" xr:uid="{00000000-0005-0000-0000-0000CB010000}"/>
    <cellStyle name="Calc Currency (0) 3" xfId="184" xr:uid="{00000000-0005-0000-0000-0000CC010000}"/>
    <cellStyle name="Calc Currency (0) 4" xfId="182" xr:uid="{00000000-0005-0000-0000-0000CD010000}"/>
    <cellStyle name="Calc Currency (0) 4 2" xfId="767" xr:uid="{00000000-0005-0000-0000-0000CE010000}"/>
    <cellStyle name="Calc Currency (0) 5" xfId="768" xr:uid="{00000000-0005-0000-0000-0000CF010000}"/>
    <cellStyle name="Calc Currency (2)" xfId="3" xr:uid="{00000000-0005-0000-0000-0000D0010000}"/>
    <cellStyle name="Calc Currency (2) 2" xfId="186" xr:uid="{00000000-0005-0000-0000-0000D1010000}"/>
    <cellStyle name="Calc Currency (2) 3" xfId="187" xr:uid="{00000000-0005-0000-0000-0000D2010000}"/>
    <cellStyle name="Calc Currency (2) 4" xfId="185" xr:uid="{00000000-0005-0000-0000-0000D3010000}"/>
    <cellStyle name="Calc Currency (2) 4 2" xfId="770" xr:uid="{00000000-0005-0000-0000-0000D4010000}"/>
    <cellStyle name="Calc Currency (2) 5" xfId="771" xr:uid="{00000000-0005-0000-0000-0000D5010000}"/>
    <cellStyle name="Calc Percent (0)" xfId="4" xr:uid="{00000000-0005-0000-0000-0000D6010000}"/>
    <cellStyle name="Calc Percent (0) 2" xfId="189" xr:uid="{00000000-0005-0000-0000-0000D7010000}"/>
    <cellStyle name="Calc Percent (0) 3" xfId="190" xr:uid="{00000000-0005-0000-0000-0000D8010000}"/>
    <cellStyle name="Calc Percent (0) 4" xfId="188" xr:uid="{00000000-0005-0000-0000-0000D9010000}"/>
    <cellStyle name="Calc Percent (0) 4 2" xfId="772" xr:uid="{00000000-0005-0000-0000-0000DA010000}"/>
    <cellStyle name="Calc Percent (0) 5" xfId="773" xr:uid="{00000000-0005-0000-0000-0000DB010000}"/>
    <cellStyle name="Calc Percent (1)" xfId="5" xr:uid="{00000000-0005-0000-0000-0000DC010000}"/>
    <cellStyle name="Calc Percent (1) 2" xfId="192" xr:uid="{00000000-0005-0000-0000-0000DD010000}"/>
    <cellStyle name="Calc Percent (1) 3" xfId="193" xr:uid="{00000000-0005-0000-0000-0000DE010000}"/>
    <cellStyle name="Calc Percent (1) 4" xfId="191" xr:uid="{00000000-0005-0000-0000-0000DF010000}"/>
    <cellStyle name="Calc Percent (1) 4 2" xfId="774" xr:uid="{00000000-0005-0000-0000-0000E0010000}"/>
    <cellStyle name="Calc Percent (1) 5" xfId="775" xr:uid="{00000000-0005-0000-0000-0000E1010000}"/>
    <cellStyle name="Calc Percent (2)" xfId="6" xr:uid="{00000000-0005-0000-0000-0000E2010000}"/>
    <cellStyle name="Calc Percent (2) 2" xfId="195" xr:uid="{00000000-0005-0000-0000-0000E3010000}"/>
    <cellStyle name="Calc Percent (2) 3" xfId="196" xr:uid="{00000000-0005-0000-0000-0000E4010000}"/>
    <cellStyle name="Calc Percent (2) 4" xfId="194" xr:uid="{00000000-0005-0000-0000-0000E5010000}"/>
    <cellStyle name="Calc Percent (2) 4 2" xfId="776" xr:uid="{00000000-0005-0000-0000-0000E6010000}"/>
    <cellStyle name="Calc Percent (2) 5" xfId="777" xr:uid="{00000000-0005-0000-0000-0000E7010000}"/>
    <cellStyle name="Calc Units (0)" xfId="7" xr:uid="{00000000-0005-0000-0000-0000E8010000}"/>
    <cellStyle name="Calc Units (0) 2" xfId="198" xr:uid="{00000000-0005-0000-0000-0000E9010000}"/>
    <cellStyle name="Calc Units (0) 3" xfId="199" xr:uid="{00000000-0005-0000-0000-0000EA010000}"/>
    <cellStyle name="Calc Units (0) 4" xfId="197" xr:uid="{00000000-0005-0000-0000-0000EB010000}"/>
    <cellStyle name="Calc Units (0) 4 2" xfId="778" xr:uid="{00000000-0005-0000-0000-0000EC010000}"/>
    <cellStyle name="Calc Units (0) 5" xfId="779" xr:uid="{00000000-0005-0000-0000-0000ED010000}"/>
    <cellStyle name="Calc Units (1)" xfId="8" xr:uid="{00000000-0005-0000-0000-0000EE010000}"/>
    <cellStyle name="Calc Units (1) 2" xfId="201" xr:uid="{00000000-0005-0000-0000-0000EF010000}"/>
    <cellStyle name="Calc Units (1) 3" xfId="202" xr:uid="{00000000-0005-0000-0000-0000F0010000}"/>
    <cellStyle name="Calc Units (1) 4" xfId="200" xr:uid="{00000000-0005-0000-0000-0000F1010000}"/>
    <cellStyle name="Calc Units (1) 4 2" xfId="781" xr:uid="{00000000-0005-0000-0000-0000F2010000}"/>
    <cellStyle name="Calc Units (1) 5" xfId="782" xr:uid="{00000000-0005-0000-0000-0000F3010000}"/>
    <cellStyle name="Calc Units (2)" xfId="9" xr:uid="{00000000-0005-0000-0000-0000F4010000}"/>
    <cellStyle name="Calc Units (2) 2" xfId="204" xr:uid="{00000000-0005-0000-0000-0000F5010000}"/>
    <cellStyle name="Calc Units (2) 3" xfId="205" xr:uid="{00000000-0005-0000-0000-0000F6010000}"/>
    <cellStyle name="Calc Units (2) 4" xfId="203" xr:uid="{00000000-0005-0000-0000-0000F7010000}"/>
    <cellStyle name="Calc Units (2) 4 2" xfId="783" xr:uid="{00000000-0005-0000-0000-0000F8010000}"/>
    <cellStyle name="Calc Units (2) 5" xfId="784" xr:uid="{00000000-0005-0000-0000-0000F9010000}"/>
    <cellStyle name="Calculation" xfId="85" xr:uid="{00000000-0005-0000-0000-0000FA010000}"/>
    <cellStyle name="Calculation 2" xfId="785" xr:uid="{00000000-0005-0000-0000-0000FB010000}"/>
    <cellStyle name="Calculation 2 2" xfId="2087" xr:uid="{00000000-0005-0000-0000-0000FC010000}"/>
    <cellStyle name="Calculation 3" xfId="786" xr:uid="{00000000-0005-0000-0000-0000FD010000}"/>
    <cellStyle name="Calculation 4" xfId="1161" xr:uid="{00000000-0005-0000-0000-0000FE010000}"/>
    <cellStyle name="Calculation 5" xfId="1854" xr:uid="{00000000-0005-0000-0000-0000FF010000}"/>
    <cellStyle name="Cash Flow Statement" xfId="787" xr:uid="{00000000-0005-0000-0000-000000020000}"/>
    <cellStyle name="Check Cell" xfId="86" xr:uid="{00000000-0005-0000-0000-000001020000}"/>
    <cellStyle name="Check Cell 2" xfId="788" xr:uid="{00000000-0005-0000-0000-000002020000}"/>
    <cellStyle name="Check Cell 2 2" xfId="2088" xr:uid="{00000000-0005-0000-0000-000003020000}"/>
    <cellStyle name="Check Cell 3" xfId="789" xr:uid="{00000000-0005-0000-0000-000004020000}"/>
    <cellStyle name="Check Cell 4" xfId="790" xr:uid="{00000000-0005-0000-0000-000005020000}"/>
    <cellStyle name="Check Cell 5" xfId="810" xr:uid="{00000000-0005-0000-0000-000006020000}"/>
    <cellStyle name="Check Cell 6" xfId="1855" xr:uid="{00000000-0005-0000-0000-000007020000}"/>
    <cellStyle name="Cím 2" xfId="206" xr:uid="{00000000-0005-0000-0000-000008020000}"/>
    <cellStyle name="Cím 3" xfId="791" xr:uid="{00000000-0005-0000-0000-000009020000}"/>
    <cellStyle name="Címsor 1 2" xfId="207" xr:uid="{00000000-0005-0000-0000-00000A020000}"/>
    <cellStyle name="Címsor 1 3" xfId="438" xr:uid="{00000000-0005-0000-0000-00000B020000}"/>
    <cellStyle name="Címsor 1 3 2" xfId="792" xr:uid="{00000000-0005-0000-0000-00000C020000}"/>
    <cellStyle name="Címsor 1 4" xfId="2089" xr:uid="{00000000-0005-0000-0000-00000D020000}"/>
    <cellStyle name="Címsor 2 2" xfId="208" xr:uid="{00000000-0005-0000-0000-00000E020000}"/>
    <cellStyle name="Címsor 2 3" xfId="439" xr:uid="{00000000-0005-0000-0000-00000F020000}"/>
    <cellStyle name="Címsor 2 3 2" xfId="793" xr:uid="{00000000-0005-0000-0000-000010020000}"/>
    <cellStyle name="Címsor 2 4" xfId="2090" xr:uid="{00000000-0005-0000-0000-000011020000}"/>
    <cellStyle name="Címsor 3 2" xfId="209" xr:uid="{00000000-0005-0000-0000-000012020000}"/>
    <cellStyle name="Címsor 3 3" xfId="440" xr:uid="{00000000-0005-0000-0000-000013020000}"/>
    <cellStyle name="Címsor 3 3 2" xfId="794" xr:uid="{00000000-0005-0000-0000-000014020000}"/>
    <cellStyle name="Címsor 3 4" xfId="2091" xr:uid="{00000000-0005-0000-0000-000015020000}"/>
    <cellStyle name="Címsor 4 2" xfId="210" xr:uid="{00000000-0005-0000-0000-000016020000}"/>
    <cellStyle name="Címsor 4 3" xfId="441" xr:uid="{00000000-0005-0000-0000-000017020000}"/>
    <cellStyle name="Címsor 4 3 2" xfId="795" xr:uid="{00000000-0005-0000-0000-000018020000}"/>
    <cellStyle name="Címsor 4 4" xfId="2092" xr:uid="{00000000-0005-0000-0000-000019020000}"/>
    <cellStyle name="Comma [00]" xfId="10" xr:uid="{00000000-0005-0000-0000-00001A020000}"/>
    <cellStyle name="Comma [00] 2" xfId="212" xr:uid="{00000000-0005-0000-0000-00001B020000}"/>
    <cellStyle name="Comma [00] 3" xfId="213" xr:uid="{00000000-0005-0000-0000-00001C020000}"/>
    <cellStyle name="Comma [00] 4" xfId="211" xr:uid="{00000000-0005-0000-0000-00001D020000}"/>
    <cellStyle name="Comma [00] 4 2" xfId="797" xr:uid="{00000000-0005-0000-0000-00001E020000}"/>
    <cellStyle name="Comma [00] 5" xfId="798" xr:uid="{00000000-0005-0000-0000-00001F020000}"/>
    <cellStyle name="Comma 10" xfId="1307" xr:uid="{00000000-0005-0000-0000-000020020000}"/>
    <cellStyle name="Comma 11" xfId="1308" xr:uid="{00000000-0005-0000-0000-000021020000}"/>
    <cellStyle name="Comma 12" xfId="1309" xr:uid="{00000000-0005-0000-0000-000022020000}"/>
    <cellStyle name="Comma 13" xfId="1310" xr:uid="{00000000-0005-0000-0000-000023020000}"/>
    <cellStyle name="Comma 14" xfId="1311" xr:uid="{00000000-0005-0000-0000-000024020000}"/>
    <cellStyle name="Comma 15" xfId="1312" xr:uid="{00000000-0005-0000-0000-000025020000}"/>
    <cellStyle name="Comma 16" xfId="1313" xr:uid="{00000000-0005-0000-0000-000026020000}"/>
    <cellStyle name="Comma 17" xfId="1314" xr:uid="{00000000-0005-0000-0000-000027020000}"/>
    <cellStyle name="Comma 18" xfId="1315" xr:uid="{00000000-0005-0000-0000-000028020000}"/>
    <cellStyle name="Comma 19" xfId="1316" xr:uid="{00000000-0005-0000-0000-000029020000}"/>
    <cellStyle name="Comma 2" xfId="799" xr:uid="{00000000-0005-0000-0000-00002A020000}"/>
    <cellStyle name="Comma 2 2" xfId="1317" xr:uid="{00000000-0005-0000-0000-00002B020000}"/>
    <cellStyle name="Comma 2 3" xfId="1318" xr:uid="{00000000-0005-0000-0000-00002C020000}"/>
    <cellStyle name="Comma 2 4" xfId="1319" xr:uid="{00000000-0005-0000-0000-00002D020000}"/>
    <cellStyle name="Comma 20" xfId="1320" xr:uid="{00000000-0005-0000-0000-00002E020000}"/>
    <cellStyle name="Comma 21" xfId="1321" xr:uid="{00000000-0005-0000-0000-00002F020000}"/>
    <cellStyle name="Comma 22" xfId="1322" xr:uid="{00000000-0005-0000-0000-000030020000}"/>
    <cellStyle name="Comma 23" xfId="1323" xr:uid="{00000000-0005-0000-0000-000031020000}"/>
    <cellStyle name="Comma 24" xfId="1324" xr:uid="{00000000-0005-0000-0000-000032020000}"/>
    <cellStyle name="Comma 25" xfId="1325" xr:uid="{00000000-0005-0000-0000-000033020000}"/>
    <cellStyle name="Comma 26" xfId="1326" xr:uid="{00000000-0005-0000-0000-000034020000}"/>
    <cellStyle name="Comma 27" xfId="1327" xr:uid="{00000000-0005-0000-0000-000035020000}"/>
    <cellStyle name="Comma 28" xfId="1328" xr:uid="{00000000-0005-0000-0000-000036020000}"/>
    <cellStyle name="Comma 29" xfId="1329" xr:uid="{00000000-0005-0000-0000-000037020000}"/>
    <cellStyle name="Comma 3" xfId="800" xr:uid="{00000000-0005-0000-0000-000038020000}"/>
    <cellStyle name="Comma 30" xfId="1330" xr:uid="{00000000-0005-0000-0000-000039020000}"/>
    <cellStyle name="Comma 31" xfId="1331" xr:uid="{00000000-0005-0000-0000-00003A020000}"/>
    <cellStyle name="Comma 32" xfId="1332" xr:uid="{00000000-0005-0000-0000-00003B020000}"/>
    <cellStyle name="Comma 33" xfId="1333" xr:uid="{00000000-0005-0000-0000-00003C020000}"/>
    <cellStyle name="Comma 34" xfId="1334" xr:uid="{00000000-0005-0000-0000-00003D020000}"/>
    <cellStyle name="Comma 35" xfId="1335" xr:uid="{00000000-0005-0000-0000-00003E020000}"/>
    <cellStyle name="Comma 36" xfId="1336" xr:uid="{00000000-0005-0000-0000-00003F020000}"/>
    <cellStyle name="Comma 37" xfId="1337" xr:uid="{00000000-0005-0000-0000-000040020000}"/>
    <cellStyle name="Comma 38" xfId="1920" xr:uid="{00000000-0005-0000-0000-000041020000}"/>
    <cellStyle name="Comma 39" xfId="1890" xr:uid="{00000000-0005-0000-0000-000042020000}"/>
    <cellStyle name="Comma 4" xfId="1338" xr:uid="{00000000-0005-0000-0000-000043020000}"/>
    <cellStyle name="Comma 40" xfId="1956" xr:uid="{00000000-0005-0000-0000-000044020000}"/>
    <cellStyle name="Comma 41" xfId="1958" xr:uid="{00000000-0005-0000-0000-000045020000}"/>
    <cellStyle name="Comma 5" xfId="1339" xr:uid="{00000000-0005-0000-0000-000046020000}"/>
    <cellStyle name="Comma 6" xfId="1340" xr:uid="{00000000-0005-0000-0000-000047020000}"/>
    <cellStyle name="Comma 7" xfId="1341" xr:uid="{00000000-0005-0000-0000-000048020000}"/>
    <cellStyle name="Comma 8" xfId="1342" xr:uid="{00000000-0005-0000-0000-000049020000}"/>
    <cellStyle name="Comma 9" xfId="1343" xr:uid="{00000000-0005-0000-0000-00004A020000}"/>
    <cellStyle name="Copied" xfId="801" xr:uid="{00000000-0005-0000-0000-00004B020000}"/>
    <cellStyle name="Currency [00]" xfId="11" xr:uid="{00000000-0005-0000-0000-00004C020000}"/>
    <cellStyle name="Currency [00] 2" xfId="215" xr:uid="{00000000-0005-0000-0000-00004D020000}"/>
    <cellStyle name="Currency [00] 3" xfId="216" xr:uid="{00000000-0005-0000-0000-00004E020000}"/>
    <cellStyle name="Currency [00] 4" xfId="214" xr:uid="{00000000-0005-0000-0000-00004F020000}"/>
    <cellStyle name="Currency [00] 4 2" xfId="802" xr:uid="{00000000-0005-0000-0000-000050020000}"/>
    <cellStyle name="Currency [00] 5" xfId="803" xr:uid="{00000000-0005-0000-0000-000051020000}"/>
    <cellStyle name="Date Short" xfId="12" xr:uid="{00000000-0005-0000-0000-000052020000}"/>
    <cellStyle name="Date Short 2" xfId="218" xr:uid="{00000000-0005-0000-0000-000053020000}"/>
    <cellStyle name="Date Short 3" xfId="219" xr:uid="{00000000-0005-0000-0000-000054020000}"/>
    <cellStyle name="Date Short 4" xfId="217" xr:uid="{00000000-0005-0000-0000-000055020000}"/>
    <cellStyle name="Date Short 4 2" xfId="804" xr:uid="{00000000-0005-0000-0000-000056020000}"/>
    <cellStyle name="Datum" xfId="805" xr:uid="{00000000-0005-0000-0000-000057020000}"/>
    <cellStyle name="DELTA" xfId="13" xr:uid="{00000000-0005-0000-0000-000058020000}"/>
    <cellStyle name="DELTA 2" xfId="221" xr:uid="{00000000-0005-0000-0000-000059020000}"/>
    <cellStyle name="DELTA 3" xfId="222" xr:uid="{00000000-0005-0000-0000-00005A020000}"/>
    <cellStyle name="DELTA 4" xfId="220" xr:uid="{00000000-0005-0000-0000-00005B020000}"/>
    <cellStyle name="Dezimal [0]_066_otherDirectCosts_S&amp;D" xfId="806" xr:uid="{00000000-0005-0000-0000-00005C020000}"/>
    <cellStyle name="Dezimal 2" xfId="807" xr:uid="{00000000-0005-0000-0000-00005D020000}"/>
    <cellStyle name="Dezimal_066_otherDirectCosts_S&amp;D" xfId="808" xr:uid="{00000000-0005-0000-0000-00005E020000}"/>
    <cellStyle name="Dollar" xfId="809" xr:uid="{00000000-0005-0000-0000-00005F020000}"/>
    <cellStyle name="Ellenőrzőcella 2" xfId="223" xr:uid="{00000000-0005-0000-0000-000060020000}"/>
    <cellStyle name="Ellenőrzőcella 3" xfId="436" xr:uid="{00000000-0005-0000-0000-000061020000}"/>
    <cellStyle name="Ellenőrzőcella 4" xfId="2093" xr:uid="{00000000-0005-0000-0000-000062020000}"/>
    <cellStyle name="Emphasis 1" xfId="224" xr:uid="{00000000-0005-0000-0000-000063020000}"/>
    <cellStyle name="Emphasis 2" xfId="225" xr:uid="{00000000-0005-0000-0000-000064020000}"/>
    <cellStyle name="Emphasis 3" xfId="226" xr:uid="{00000000-0005-0000-0000-000065020000}"/>
    <cellStyle name="Enter Currency (0)" xfId="14" xr:uid="{00000000-0005-0000-0000-000066020000}"/>
    <cellStyle name="Enter Currency (0) 2" xfId="228" xr:uid="{00000000-0005-0000-0000-000067020000}"/>
    <cellStyle name="Enter Currency (0) 3" xfId="229" xr:uid="{00000000-0005-0000-0000-000068020000}"/>
    <cellStyle name="Enter Currency (0) 4" xfId="227" xr:uid="{00000000-0005-0000-0000-000069020000}"/>
    <cellStyle name="Enter Currency (0) 4 2" xfId="811" xr:uid="{00000000-0005-0000-0000-00006A020000}"/>
    <cellStyle name="Enter Currency (0) 5" xfId="812" xr:uid="{00000000-0005-0000-0000-00006B020000}"/>
    <cellStyle name="Enter Currency (2)" xfId="15" xr:uid="{00000000-0005-0000-0000-00006C020000}"/>
    <cellStyle name="Enter Currency (2) 2" xfId="231" xr:uid="{00000000-0005-0000-0000-00006D020000}"/>
    <cellStyle name="Enter Currency (2) 3" xfId="232" xr:uid="{00000000-0005-0000-0000-00006E020000}"/>
    <cellStyle name="Enter Currency (2) 4" xfId="230" xr:uid="{00000000-0005-0000-0000-00006F020000}"/>
    <cellStyle name="Enter Currency (2) 4 2" xfId="813" xr:uid="{00000000-0005-0000-0000-000070020000}"/>
    <cellStyle name="Enter Currency (2) 5" xfId="814" xr:uid="{00000000-0005-0000-0000-000071020000}"/>
    <cellStyle name="Enter Units (0)" xfId="16" xr:uid="{00000000-0005-0000-0000-000072020000}"/>
    <cellStyle name="Enter Units (0) 2" xfId="234" xr:uid="{00000000-0005-0000-0000-000073020000}"/>
    <cellStyle name="Enter Units (0) 3" xfId="235" xr:uid="{00000000-0005-0000-0000-000074020000}"/>
    <cellStyle name="Enter Units (0) 4" xfId="233" xr:uid="{00000000-0005-0000-0000-000075020000}"/>
    <cellStyle name="Enter Units (0) 4 2" xfId="815" xr:uid="{00000000-0005-0000-0000-000076020000}"/>
    <cellStyle name="Enter Units (0) 5" xfId="816" xr:uid="{00000000-0005-0000-0000-000077020000}"/>
    <cellStyle name="Enter Units (1)" xfId="17" xr:uid="{00000000-0005-0000-0000-000078020000}"/>
    <cellStyle name="Enter Units (1) 2" xfId="237" xr:uid="{00000000-0005-0000-0000-000079020000}"/>
    <cellStyle name="Enter Units (1) 3" xfId="238" xr:uid="{00000000-0005-0000-0000-00007A020000}"/>
    <cellStyle name="Enter Units (1) 4" xfId="236" xr:uid="{00000000-0005-0000-0000-00007B020000}"/>
    <cellStyle name="Enter Units (1) 4 2" xfId="817" xr:uid="{00000000-0005-0000-0000-00007C020000}"/>
    <cellStyle name="Enter Units (1) 5" xfId="818" xr:uid="{00000000-0005-0000-0000-00007D020000}"/>
    <cellStyle name="Enter Units (2)" xfId="18" xr:uid="{00000000-0005-0000-0000-00007E020000}"/>
    <cellStyle name="Enter Units (2) 2" xfId="240" xr:uid="{00000000-0005-0000-0000-00007F020000}"/>
    <cellStyle name="Enter Units (2) 3" xfId="241" xr:uid="{00000000-0005-0000-0000-000080020000}"/>
    <cellStyle name="Enter Units (2) 4" xfId="239" xr:uid="{00000000-0005-0000-0000-000081020000}"/>
    <cellStyle name="Enter Units (2) 4 2" xfId="819" xr:uid="{00000000-0005-0000-0000-000082020000}"/>
    <cellStyle name="Enter Units (2) 5" xfId="820" xr:uid="{00000000-0005-0000-0000-000083020000}"/>
    <cellStyle name="Entered" xfId="821" xr:uid="{00000000-0005-0000-0000-000084020000}"/>
    <cellStyle name="Euro" xfId="822" xr:uid="{00000000-0005-0000-0000-000085020000}"/>
    <cellStyle name="Euro 2" xfId="823" xr:uid="{00000000-0005-0000-0000-000086020000}"/>
    <cellStyle name="Euro 3" xfId="824" xr:uid="{00000000-0005-0000-0000-000087020000}"/>
    <cellStyle name="Explanatory Text" xfId="87" xr:uid="{00000000-0005-0000-0000-000088020000}"/>
    <cellStyle name="Explanatory Text 2" xfId="825" xr:uid="{00000000-0005-0000-0000-000089020000}"/>
    <cellStyle name="Explanatory Text 3" xfId="826" xr:uid="{00000000-0005-0000-0000-00008A020000}"/>
    <cellStyle name="Explanatory Text 4" xfId="881" xr:uid="{00000000-0005-0000-0000-00008B020000}"/>
    <cellStyle name="Ezres" xfId="587" builtinId="3"/>
    <cellStyle name="Ezres 10" xfId="2094" xr:uid="{00000000-0005-0000-0000-00008D020000}"/>
    <cellStyle name="Ezres 10 2" xfId="2095" xr:uid="{00000000-0005-0000-0000-00008E020000}"/>
    <cellStyle name="Ezres 10 2 2" xfId="2096" xr:uid="{00000000-0005-0000-0000-00008F020000}"/>
    <cellStyle name="Ezres 10 2 2 2" xfId="2206" xr:uid="{00000000-0005-0000-0000-000090020000}"/>
    <cellStyle name="Ezres 10 2 3" xfId="2205" xr:uid="{00000000-0005-0000-0000-000091020000}"/>
    <cellStyle name="Ezres 10 3" xfId="2097" xr:uid="{00000000-0005-0000-0000-000092020000}"/>
    <cellStyle name="Ezres 10 3 2" xfId="2207" xr:uid="{00000000-0005-0000-0000-000093020000}"/>
    <cellStyle name="Ezres 10 4" xfId="2204" xr:uid="{00000000-0005-0000-0000-000094020000}"/>
    <cellStyle name="Ezres 12" xfId="2098" xr:uid="{00000000-0005-0000-0000-000095020000}"/>
    <cellStyle name="Ezres 12 2" xfId="2099" xr:uid="{00000000-0005-0000-0000-000096020000}"/>
    <cellStyle name="Ezres 12 2 2" xfId="2100" xr:uid="{00000000-0005-0000-0000-000097020000}"/>
    <cellStyle name="Ezres 12 2 2 2" xfId="2210" xr:uid="{00000000-0005-0000-0000-000098020000}"/>
    <cellStyle name="Ezres 12 2 3" xfId="2209" xr:uid="{00000000-0005-0000-0000-000099020000}"/>
    <cellStyle name="Ezres 12 3" xfId="2101" xr:uid="{00000000-0005-0000-0000-00009A020000}"/>
    <cellStyle name="Ezres 12 3 2" xfId="2211" xr:uid="{00000000-0005-0000-0000-00009B020000}"/>
    <cellStyle name="Ezres 12 4" xfId="2208" xr:uid="{00000000-0005-0000-0000-00009C020000}"/>
    <cellStyle name="Ezres 2" xfId="461" xr:uid="{00000000-0005-0000-0000-00009D020000}"/>
    <cellStyle name="Ezres 2 2" xfId="506" xr:uid="{00000000-0005-0000-0000-00009E020000}"/>
    <cellStyle name="Ezres 2 2 2" xfId="828" xr:uid="{00000000-0005-0000-0000-00009F020000}"/>
    <cellStyle name="Ezres 2 3" xfId="1344" xr:uid="{00000000-0005-0000-0000-0000A0020000}"/>
    <cellStyle name="Ezres 2 4" xfId="827" xr:uid="{00000000-0005-0000-0000-0000A1020000}"/>
    <cellStyle name="Ezres 3" xfId="426" xr:uid="{00000000-0005-0000-0000-0000A2020000}"/>
    <cellStyle name="Ezres 3 2" xfId="505" xr:uid="{00000000-0005-0000-0000-0000A3020000}"/>
    <cellStyle name="Ezres 3 2 2" xfId="1345" xr:uid="{00000000-0005-0000-0000-0000A4020000}"/>
    <cellStyle name="Ezres 3 3" xfId="829" xr:uid="{00000000-0005-0000-0000-0000A5020000}"/>
    <cellStyle name="Ezres 4" xfId="88" xr:uid="{00000000-0005-0000-0000-0000A6020000}"/>
    <cellStyle name="Ezres 4 2" xfId="1346" xr:uid="{00000000-0005-0000-0000-0000A7020000}"/>
    <cellStyle name="Ezres 4 3" xfId="1826" xr:uid="{00000000-0005-0000-0000-0000A8020000}"/>
    <cellStyle name="Ezres 5" xfId="1347" xr:uid="{00000000-0005-0000-0000-0000A9020000}"/>
    <cellStyle name="Ezres 5 2" xfId="1832" xr:uid="{00000000-0005-0000-0000-0000AA020000}"/>
    <cellStyle name="Ezres 6" xfId="796" xr:uid="{00000000-0005-0000-0000-0000AB020000}"/>
    <cellStyle name="Ezres 7" xfId="1831" xr:uid="{00000000-0005-0000-0000-0000AC020000}"/>
    <cellStyle name="Figyelmeztetés 2" xfId="242" xr:uid="{00000000-0005-0000-0000-0000AD020000}"/>
    <cellStyle name="Figyelmeztetés 3" xfId="456" xr:uid="{00000000-0005-0000-0000-0000AE020000}"/>
    <cellStyle name="Figyelmeztetés 4" xfId="2102" xr:uid="{00000000-0005-0000-0000-0000AF020000}"/>
    <cellStyle name="Finanční0" xfId="830" xr:uid="{00000000-0005-0000-0000-0000B0020000}"/>
    <cellStyle name="Finanční0 2" xfId="831" xr:uid="{00000000-0005-0000-0000-0000B1020000}"/>
    <cellStyle name="Gesperrt" xfId="832" xr:uid="{00000000-0005-0000-0000-0000B2020000}"/>
    <cellStyle name="Gesperrt 2" xfId="833" xr:uid="{00000000-0005-0000-0000-0000B3020000}"/>
    <cellStyle name="Good" xfId="89" xr:uid="{00000000-0005-0000-0000-0000B4020000}"/>
    <cellStyle name="Good 2" xfId="834" xr:uid="{00000000-0005-0000-0000-0000B5020000}"/>
    <cellStyle name="Good 2 2" xfId="2103" xr:uid="{00000000-0005-0000-0000-0000B6020000}"/>
    <cellStyle name="Good 3" xfId="835" xr:uid="{00000000-0005-0000-0000-0000B7020000}"/>
    <cellStyle name="Good 4" xfId="836" xr:uid="{00000000-0005-0000-0000-0000B8020000}"/>
    <cellStyle name="Good 5" xfId="864" xr:uid="{00000000-0005-0000-0000-0000B9020000}"/>
    <cellStyle name="Good 6" xfId="1857" xr:uid="{00000000-0005-0000-0000-0000BA020000}"/>
    <cellStyle name="Grey" xfId="19" xr:uid="{00000000-0005-0000-0000-0000BB020000}"/>
    <cellStyle name="Grey 2" xfId="244" xr:uid="{00000000-0005-0000-0000-0000BC020000}"/>
    <cellStyle name="Grey 3" xfId="245" xr:uid="{00000000-0005-0000-0000-0000BD020000}"/>
    <cellStyle name="Grey 4" xfId="243" xr:uid="{00000000-0005-0000-0000-0000BE020000}"/>
    <cellStyle name="Grey 4 2" xfId="837" xr:uid="{00000000-0005-0000-0000-0000BF020000}"/>
    <cellStyle name="Header" xfId="838" xr:uid="{00000000-0005-0000-0000-0000C0020000}"/>
    <cellStyle name="Header1" xfId="20" xr:uid="{00000000-0005-0000-0000-0000C1020000}"/>
    <cellStyle name="Header1 2" xfId="247" xr:uid="{00000000-0005-0000-0000-0000C2020000}"/>
    <cellStyle name="Header1 3" xfId="248" xr:uid="{00000000-0005-0000-0000-0000C3020000}"/>
    <cellStyle name="Header1 4" xfId="246" xr:uid="{00000000-0005-0000-0000-0000C4020000}"/>
    <cellStyle name="Header1 4 2" xfId="840" xr:uid="{00000000-0005-0000-0000-0000C5020000}"/>
    <cellStyle name="Header2" xfId="21" xr:uid="{00000000-0005-0000-0000-0000C6020000}"/>
    <cellStyle name="Header2 2" xfId="250" xr:uid="{00000000-0005-0000-0000-0000C7020000}"/>
    <cellStyle name="Header2 3" xfId="251" xr:uid="{00000000-0005-0000-0000-0000C8020000}"/>
    <cellStyle name="Header2 4" xfId="249" xr:uid="{00000000-0005-0000-0000-0000C9020000}"/>
    <cellStyle name="Header2 4 2" xfId="841" xr:uid="{00000000-0005-0000-0000-0000CA020000}"/>
    <cellStyle name="Heading 1" xfId="90" xr:uid="{00000000-0005-0000-0000-0000CB020000}"/>
    <cellStyle name="Heading 1 2" xfId="842" xr:uid="{00000000-0005-0000-0000-0000CC020000}"/>
    <cellStyle name="Heading 1 2 2" xfId="2104" xr:uid="{00000000-0005-0000-0000-0000CD020000}"/>
    <cellStyle name="Heading 1 3" xfId="1884" xr:uid="{00000000-0005-0000-0000-0000CE020000}"/>
    <cellStyle name="Heading 1 4" xfId="1860" xr:uid="{00000000-0005-0000-0000-0000CF020000}"/>
    <cellStyle name="Heading 2" xfId="91" xr:uid="{00000000-0005-0000-0000-0000D0020000}"/>
    <cellStyle name="Heading 2 2" xfId="843" xr:uid="{00000000-0005-0000-0000-0000D1020000}"/>
    <cellStyle name="Heading 2 2 2" xfId="2105" xr:uid="{00000000-0005-0000-0000-0000D2020000}"/>
    <cellStyle name="Heading 2 3" xfId="1885" xr:uid="{00000000-0005-0000-0000-0000D3020000}"/>
    <cellStyle name="Heading 2 4" xfId="1946" xr:uid="{00000000-0005-0000-0000-0000D4020000}"/>
    <cellStyle name="Heading 3" xfId="92" xr:uid="{00000000-0005-0000-0000-0000D5020000}"/>
    <cellStyle name="Heading 3 2" xfId="844" xr:uid="{00000000-0005-0000-0000-0000D6020000}"/>
    <cellStyle name="Heading 3 2 2" xfId="2106" xr:uid="{00000000-0005-0000-0000-0000D7020000}"/>
    <cellStyle name="Heading 3 3" xfId="1886" xr:uid="{00000000-0005-0000-0000-0000D8020000}"/>
    <cellStyle name="Heading 3 4" xfId="1899" xr:uid="{00000000-0005-0000-0000-0000D9020000}"/>
    <cellStyle name="Heading 4" xfId="93" xr:uid="{00000000-0005-0000-0000-0000DA020000}"/>
    <cellStyle name="Heading 4 2" xfId="845" xr:uid="{00000000-0005-0000-0000-0000DB020000}"/>
    <cellStyle name="Hiperhivatkozás" xfId="252" xr:uid="{00000000-0005-0000-0000-0000DC020000}"/>
    <cellStyle name="Hiperhivatkozás 2" xfId="253" xr:uid="{00000000-0005-0000-0000-0000DD020000}"/>
    <cellStyle name="Hiperhivatkozás 3" xfId="254" xr:uid="{00000000-0005-0000-0000-0000DE020000}"/>
    <cellStyle name="Hiperhivatkozás 4" xfId="847" xr:uid="{00000000-0005-0000-0000-0000DF020000}"/>
    <cellStyle name="Hivatkozott cella 2" xfId="255" xr:uid="{00000000-0005-0000-0000-0000E0020000}"/>
    <cellStyle name="Hivatkozott cella 3" xfId="443" xr:uid="{00000000-0005-0000-0000-0000E1020000}"/>
    <cellStyle name="Hivatkozott cella 4" xfId="2107" xr:uid="{00000000-0005-0000-0000-0000E2020000}"/>
    <cellStyle name="Hyperlink" xfId="22" xr:uid="{00000000-0005-0000-0000-0000E3020000}"/>
    <cellStyle name="Hyperlink 2" xfId="57" xr:uid="{00000000-0005-0000-0000-0000E4020000}"/>
    <cellStyle name="Hyperlink 3" xfId="256" xr:uid="{00000000-0005-0000-0000-0000E5020000}"/>
    <cellStyle name="Input" xfId="94" xr:uid="{00000000-0005-0000-0000-0000E6020000}"/>
    <cellStyle name="Input [yellow]" xfId="23" xr:uid="{00000000-0005-0000-0000-0000E7020000}"/>
    <cellStyle name="Input [yellow] 2" xfId="258" xr:uid="{00000000-0005-0000-0000-0000E8020000}"/>
    <cellStyle name="Input [yellow] 3" xfId="259" xr:uid="{00000000-0005-0000-0000-0000E9020000}"/>
    <cellStyle name="Input [yellow] 4" xfId="257" xr:uid="{00000000-0005-0000-0000-0000EA020000}"/>
    <cellStyle name="Input [yellow] 4 2" xfId="848" xr:uid="{00000000-0005-0000-0000-0000EB020000}"/>
    <cellStyle name="Input 10" xfId="1348" xr:uid="{00000000-0005-0000-0000-0000EC020000}"/>
    <cellStyle name="Input 11" xfId="1349" xr:uid="{00000000-0005-0000-0000-0000ED020000}"/>
    <cellStyle name="Input 12" xfId="1887" xr:uid="{00000000-0005-0000-0000-0000EE020000}"/>
    <cellStyle name="Input 13" xfId="1900" xr:uid="{00000000-0005-0000-0000-0000EF020000}"/>
    <cellStyle name="Input 14" xfId="1868" xr:uid="{00000000-0005-0000-0000-0000F0020000}"/>
    <cellStyle name="Input 15" xfId="1930" xr:uid="{00000000-0005-0000-0000-0000F1020000}"/>
    <cellStyle name="Input 16" xfId="1908" xr:uid="{00000000-0005-0000-0000-0000F2020000}"/>
    <cellStyle name="Input 17" xfId="1911" xr:uid="{00000000-0005-0000-0000-0000F3020000}"/>
    <cellStyle name="Input 18" xfId="1936" xr:uid="{00000000-0005-0000-0000-0000F4020000}"/>
    <cellStyle name="Input 19" xfId="1866" xr:uid="{00000000-0005-0000-0000-0000F5020000}"/>
    <cellStyle name="Input 2" xfId="1350" xr:uid="{00000000-0005-0000-0000-0000F6020000}"/>
    <cellStyle name="Input 2 2" xfId="2108" xr:uid="{00000000-0005-0000-0000-0000F7020000}"/>
    <cellStyle name="Input 20" xfId="1883" xr:uid="{00000000-0005-0000-0000-0000F8020000}"/>
    <cellStyle name="Input 21" xfId="1941" xr:uid="{00000000-0005-0000-0000-0000F9020000}"/>
    <cellStyle name="Input 3" xfId="1351" xr:uid="{00000000-0005-0000-0000-0000FA020000}"/>
    <cellStyle name="Input 3 2" xfId="2109" xr:uid="{00000000-0005-0000-0000-0000FB020000}"/>
    <cellStyle name="Input 4" xfId="1352" xr:uid="{00000000-0005-0000-0000-0000FC020000}"/>
    <cellStyle name="Input 4 2" xfId="2110" xr:uid="{00000000-0005-0000-0000-0000FD020000}"/>
    <cellStyle name="Input 5" xfId="1353" xr:uid="{00000000-0005-0000-0000-0000FE020000}"/>
    <cellStyle name="Input 6" xfId="1354" xr:uid="{00000000-0005-0000-0000-0000FF020000}"/>
    <cellStyle name="Input 7" xfId="1355" xr:uid="{00000000-0005-0000-0000-000000030000}"/>
    <cellStyle name="Input 8" xfId="1356" xr:uid="{00000000-0005-0000-0000-000001030000}"/>
    <cellStyle name="Input 9" xfId="1357" xr:uid="{00000000-0005-0000-0000-000002030000}"/>
    <cellStyle name="Jegyzet 12" xfId="2111" xr:uid="{00000000-0005-0000-0000-000003030000}"/>
    <cellStyle name="Jegyzet 12 2" xfId="2112" xr:uid="{00000000-0005-0000-0000-000004030000}"/>
    <cellStyle name="Jegyzet 12 2 2" xfId="2113" xr:uid="{00000000-0005-0000-0000-000005030000}"/>
    <cellStyle name="Jegyzet 12 2 2 2" xfId="2214" xr:uid="{00000000-0005-0000-0000-000006030000}"/>
    <cellStyle name="Jegyzet 12 2 3" xfId="2213" xr:uid="{00000000-0005-0000-0000-000007030000}"/>
    <cellStyle name="Jegyzet 12 3" xfId="2114" xr:uid="{00000000-0005-0000-0000-000008030000}"/>
    <cellStyle name="Jegyzet 12 3 2" xfId="2215" xr:uid="{00000000-0005-0000-0000-000009030000}"/>
    <cellStyle name="Jegyzet 12 4" xfId="2212" xr:uid="{00000000-0005-0000-0000-00000A030000}"/>
    <cellStyle name="Jegyzet 2" xfId="260" xr:uid="{00000000-0005-0000-0000-00000B030000}"/>
    <cellStyle name="Jegyzet 3" xfId="445" xr:uid="{00000000-0005-0000-0000-00000C030000}"/>
    <cellStyle name="Jegyzet 3 2" xfId="849" xr:uid="{00000000-0005-0000-0000-00000D030000}"/>
    <cellStyle name="Jegyzet 4" xfId="2115" xr:uid="{00000000-0005-0000-0000-00000E030000}"/>
    <cellStyle name="Jelölőszín (1) 2" xfId="261" xr:uid="{00000000-0005-0000-0000-00000F030000}"/>
    <cellStyle name="Jelölőszín (1) 3" xfId="428" xr:uid="{00000000-0005-0000-0000-000010030000}"/>
    <cellStyle name="Jelölőszín (1) 3 2" xfId="851" xr:uid="{00000000-0005-0000-0000-000011030000}"/>
    <cellStyle name="Jelölőszín (1) 4" xfId="852" xr:uid="{00000000-0005-0000-0000-000012030000}"/>
    <cellStyle name="Jelölőszín (1) 4 2" xfId="2116" xr:uid="{00000000-0005-0000-0000-000013030000}"/>
    <cellStyle name="Jelölőszín (2) 2" xfId="262" xr:uid="{00000000-0005-0000-0000-000014030000}"/>
    <cellStyle name="Jelölőszín (2) 3" xfId="429" xr:uid="{00000000-0005-0000-0000-000015030000}"/>
    <cellStyle name="Jelölőszín (2) 3 2" xfId="854" xr:uid="{00000000-0005-0000-0000-000016030000}"/>
    <cellStyle name="Jelölőszín (2) 4" xfId="2117" xr:uid="{00000000-0005-0000-0000-000017030000}"/>
    <cellStyle name="Jelölőszín (3) 2" xfId="263" xr:uid="{00000000-0005-0000-0000-000018030000}"/>
    <cellStyle name="Jelölőszín (3) 3" xfId="430" xr:uid="{00000000-0005-0000-0000-000019030000}"/>
    <cellStyle name="Jelölőszín (3) 3 2" xfId="857" xr:uid="{00000000-0005-0000-0000-00001A030000}"/>
    <cellStyle name="Jelölőszín (3) 4" xfId="2118" xr:uid="{00000000-0005-0000-0000-00001B030000}"/>
    <cellStyle name="Jelölőszín (4) 2" xfId="264" xr:uid="{00000000-0005-0000-0000-00001C030000}"/>
    <cellStyle name="Jelölőszín (4) 3" xfId="431" xr:uid="{00000000-0005-0000-0000-00001D030000}"/>
    <cellStyle name="Jelölőszín (4) 3 2" xfId="859" xr:uid="{00000000-0005-0000-0000-00001E030000}"/>
    <cellStyle name="Jelölőszín (4) 4" xfId="2119" xr:uid="{00000000-0005-0000-0000-00001F030000}"/>
    <cellStyle name="Jelölőszín (5) 2" xfId="265" xr:uid="{00000000-0005-0000-0000-000020030000}"/>
    <cellStyle name="Jelölőszín (5) 3" xfId="432" xr:uid="{00000000-0005-0000-0000-000021030000}"/>
    <cellStyle name="Jelölőszín (5) 3 2" xfId="861" xr:uid="{00000000-0005-0000-0000-000022030000}"/>
    <cellStyle name="Jelölőszín (5) 4" xfId="2120" xr:uid="{00000000-0005-0000-0000-000023030000}"/>
    <cellStyle name="Jelölőszín (6) 2" xfId="266" xr:uid="{00000000-0005-0000-0000-000024030000}"/>
    <cellStyle name="Jelölőszín (6) 3" xfId="433" xr:uid="{00000000-0005-0000-0000-000025030000}"/>
    <cellStyle name="Jelölőszín (6) 3 2" xfId="863" xr:uid="{00000000-0005-0000-0000-000026030000}"/>
    <cellStyle name="Jelölőszín (6) 4" xfId="2121" xr:uid="{00000000-0005-0000-0000-000027030000}"/>
    <cellStyle name="Jó 2" xfId="267" xr:uid="{00000000-0005-0000-0000-000028030000}"/>
    <cellStyle name="Jó 2 2" xfId="2122" xr:uid="{00000000-0005-0000-0000-000029030000}"/>
    <cellStyle name="Jó 3" xfId="437" xr:uid="{00000000-0005-0000-0000-00002A030000}"/>
    <cellStyle name="Jó 3 2" xfId="865" xr:uid="{00000000-0005-0000-0000-00002B030000}"/>
    <cellStyle name="Jó 4" xfId="2123" xr:uid="{00000000-0005-0000-0000-00002C030000}"/>
    <cellStyle name="Kimenet 2" xfId="268" xr:uid="{00000000-0005-0000-0000-00002D030000}"/>
    <cellStyle name="Kimenet 3" xfId="446" xr:uid="{00000000-0005-0000-0000-00002E030000}"/>
    <cellStyle name="Kimenet 3 2" xfId="866" xr:uid="{00000000-0005-0000-0000-00002F030000}"/>
    <cellStyle name="Kimenet 4" xfId="2124" xr:uid="{00000000-0005-0000-0000-000030030000}"/>
    <cellStyle name="Komma [0]_OFFICE_" xfId="867" xr:uid="{00000000-0005-0000-0000-000031030000}"/>
    <cellStyle name="Komma_OFFICE_" xfId="868" xr:uid="{00000000-0005-0000-0000-000032030000}"/>
    <cellStyle name="Link Currency (0)" xfId="24" xr:uid="{00000000-0005-0000-0000-000033030000}"/>
    <cellStyle name="Link Currency (0) 2" xfId="270" xr:uid="{00000000-0005-0000-0000-000034030000}"/>
    <cellStyle name="Link Currency (0) 3" xfId="271" xr:uid="{00000000-0005-0000-0000-000035030000}"/>
    <cellStyle name="Link Currency (0) 4" xfId="269" xr:uid="{00000000-0005-0000-0000-000036030000}"/>
    <cellStyle name="Link Currency (0) 4 2" xfId="869" xr:uid="{00000000-0005-0000-0000-000037030000}"/>
    <cellStyle name="Link Currency (0) 5" xfId="870" xr:uid="{00000000-0005-0000-0000-000038030000}"/>
    <cellStyle name="Link Currency (2)" xfId="25" xr:uid="{00000000-0005-0000-0000-000039030000}"/>
    <cellStyle name="Link Currency (2) 2" xfId="273" xr:uid="{00000000-0005-0000-0000-00003A030000}"/>
    <cellStyle name="Link Currency (2) 3" xfId="274" xr:uid="{00000000-0005-0000-0000-00003B030000}"/>
    <cellStyle name="Link Currency (2) 4" xfId="272" xr:uid="{00000000-0005-0000-0000-00003C030000}"/>
    <cellStyle name="Link Currency (2) 4 2" xfId="871" xr:uid="{00000000-0005-0000-0000-00003D030000}"/>
    <cellStyle name="Link Currency (2) 5" xfId="872" xr:uid="{00000000-0005-0000-0000-00003E030000}"/>
    <cellStyle name="Link Units (0)" xfId="26" xr:uid="{00000000-0005-0000-0000-00003F030000}"/>
    <cellStyle name="Link Units (0) 2" xfId="276" xr:uid="{00000000-0005-0000-0000-000040030000}"/>
    <cellStyle name="Link Units (0) 3" xfId="277" xr:uid="{00000000-0005-0000-0000-000041030000}"/>
    <cellStyle name="Link Units (0) 4" xfId="275" xr:uid="{00000000-0005-0000-0000-000042030000}"/>
    <cellStyle name="Link Units (0) 4 2" xfId="873" xr:uid="{00000000-0005-0000-0000-000043030000}"/>
    <cellStyle name="Link Units (0) 5" xfId="874" xr:uid="{00000000-0005-0000-0000-000044030000}"/>
    <cellStyle name="Link Units (1)" xfId="27" xr:uid="{00000000-0005-0000-0000-000045030000}"/>
    <cellStyle name="Link Units (1) 2" xfId="279" xr:uid="{00000000-0005-0000-0000-000046030000}"/>
    <cellStyle name="Link Units (1) 3" xfId="280" xr:uid="{00000000-0005-0000-0000-000047030000}"/>
    <cellStyle name="Link Units (1) 4" xfId="278" xr:uid="{00000000-0005-0000-0000-000048030000}"/>
    <cellStyle name="Link Units (1) 4 2" xfId="876" xr:uid="{00000000-0005-0000-0000-000049030000}"/>
    <cellStyle name="Link Units (1) 5" xfId="877" xr:uid="{00000000-0005-0000-0000-00004A030000}"/>
    <cellStyle name="Link Units (2)" xfId="28" xr:uid="{00000000-0005-0000-0000-00004B030000}"/>
    <cellStyle name="Link Units (2) 2" xfId="282" xr:uid="{00000000-0005-0000-0000-00004C030000}"/>
    <cellStyle name="Link Units (2) 3" xfId="283" xr:uid="{00000000-0005-0000-0000-00004D030000}"/>
    <cellStyle name="Link Units (2) 4" xfId="281" xr:uid="{00000000-0005-0000-0000-00004E030000}"/>
    <cellStyle name="Link Units (2) 4 2" xfId="878" xr:uid="{00000000-0005-0000-0000-00004F030000}"/>
    <cellStyle name="Link Units (2) 5" xfId="879" xr:uid="{00000000-0005-0000-0000-000050030000}"/>
    <cellStyle name="Linked Cell" xfId="95" xr:uid="{00000000-0005-0000-0000-000051030000}"/>
    <cellStyle name="Linked Cell 2" xfId="880" xr:uid="{00000000-0005-0000-0000-000052030000}"/>
    <cellStyle name="Linked Cell 2 2" xfId="2125" xr:uid="{00000000-0005-0000-0000-000053030000}"/>
    <cellStyle name="Linked Cell 3" xfId="1892" xr:uid="{00000000-0005-0000-0000-000054030000}"/>
    <cellStyle name="Linked Cell 4" xfId="1849" xr:uid="{00000000-0005-0000-0000-000055030000}"/>
    <cellStyle name="Magyarázó szöveg 2" xfId="284" xr:uid="{00000000-0005-0000-0000-000056030000}"/>
    <cellStyle name="MAND_x000d_CHECK.COMMAND_x000e_RENAME.COMMAND_x0008_SHOW.BAR_x000b_DELETE.MENU_x000e_DELETE.COMMAND_x000e_GET.CHA" xfId="883" xr:uid="{00000000-0005-0000-0000-000057030000}"/>
    <cellStyle name="MAND_x000d_CHECK.COMMAND_x000e_RENAME.COMMAND_x0008_SHOW.BAR_x000b_DELETE.MENU_x000e_DELETE.COMMAND_x000e_GET.CHA 2" xfId="884" xr:uid="{00000000-0005-0000-0000-000058030000}"/>
    <cellStyle name="Margins" xfId="885" xr:uid="{00000000-0005-0000-0000-000059030000}"/>
    <cellStyle name="Margins 2" xfId="886" xr:uid="{00000000-0005-0000-0000-00005A030000}"/>
    <cellStyle name="Neutral" xfId="96" xr:uid="{00000000-0005-0000-0000-00005B030000}"/>
    <cellStyle name="Neutral 2" xfId="887" xr:uid="{00000000-0005-0000-0000-00005C030000}"/>
    <cellStyle name="Neutral 2 2" xfId="2126" xr:uid="{00000000-0005-0000-0000-00005D030000}"/>
    <cellStyle name="Neutral 3" xfId="888" xr:uid="{00000000-0005-0000-0000-00005E030000}"/>
    <cellStyle name="Neutral 4" xfId="889" xr:uid="{00000000-0005-0000-0000-00005F030000}"/>
    <cellStyle name="Neutral 5" xfId="1151" xr:uid="{00000000-0005-0000-0000-000060030000}"/>
    <cellStyle name="Neutral 6" xfId="1858" xr:uid="{00000000-0005-0000-0000-000061030000}"/>
    <cellStyle name="no dec" xfId="890" xr:uid="{00000000-0005-0000-0000-000062030000}"/>
    <cellStyle name="Norm?l_Telekom-GUV" xfId="1359" xr:uid="{00000000-0005-0000-0000-000063030000}"/>
    <cellStyle name="Normál" xfId="0" builtinId="0"/>
    <cellStyle name="Normal - Style1" xfId="29" xr:uid="{00000000-0005-0000-0000-000065030000}"/>
    <cellStyle name="Normal - Style1 2" xfId="286" xr:uid="{00000000-0005-0000-0000-000066030000}"/>
    <cellStyle name="Normal - Style1 3" xfId="287" xr:uid="{00000000-0005-0000-0000-000067030000}"/>
    <cellStyle name="Normal - Style1 4" xfId="285" xr:uid="{00000000-0005-0000-0000-000068030000}"/>
    <cellStyle name="Normal - Style1 4 2" xfId="891" xr:uid="{00000000-0005-0000-0000-000069030000}"/>
    <cellStyle name="Normal - Style1 5" xfId="892" xr:uid="{00000000-0005-0000-0000-00006A030000}"/>
    <cellStyle name="Normal - Style1 6" xfId="893" xr:uid="{00000000-0005-0000-0000-00006B030000}"/>
    <cellStyle name="Normal 10" xfId="1360" xr:uid="{00000000-0005-0000-0000-00006C030000}"/>
    <cellStyle name="Normál 10" xfId="54" xr:uid="{00000000-0005-0000-0000-00006D030000}"/>
    <cellStyle name="Normal 10 2" xfId="1361" xr:uid="{00000000-0005-0000-0000-00006E030000}"/>
    <cellStyle name="Normál 10 2" xfId="894" xr:uid="{00000000-0005-0000-0000-00006F030000}"/>
    <cellStyle name="Normál 10 2 10" xfId="2051" xr:uid="{00000000-0005-0000-0000-000070030000}"/>
    <cellStyle name="Normal 10 2 2" xfId="1362" xr:uid="{00000000-0005-0000-0000-000071030000}"/>
    <cellStyle name="Normál 10 2 2" xfId="1965" xr:uid="{00000000-0005-0000-0000-000072030000}"/>
    <cellStyle name="Normál 10 2 3" xfId="2127" xr:uid="{00000000-0005-0000-0000-000073030000}"/>
    <cellStyle name="Normál 10 2 4" xfId="2234" xr:uid="{00000000-0005-0000-0000-000074030000}"/>
    <cellStyle name="Normál 10 2 5" xfId="2256" xr:uid="{00000000-0005-0000-0000-000075030000}"/>
    <cellStyle name="Normál 10 2 6" xfId="2058" xr:uid="{00000000-0005-0000-0000-000076030000}"/>
    <cellStyle name="Normál 10 2 7" xfId="2006" xr:uid="{00000000-0005-0000-0000-000077030000}"/>
    <cellStyle name="Normál 10 2 8" xfId="2045" xr:uid="{00000000-0005-0000-0000-000078030000}"/>
    <cellStyle name="Normál 10 2 9" xfId="2250" xr:uid="{00000000-0005-0000-0000-000079030000}"/>
    <cellStyle name="Normal 10 3" xfId="1363" xr:uid="{00000000-0005-0000-0000-00007A030000}"/>
    <cellStyle name="Normál 100" xfId="1736" xr:uid="{00000000-0005-0000-0000-00007B030000}"/>
    <cellStyle name="Normál 101" xfId="1745" xr:uid="{00000000-0005-0000-0000-00007C030000}"/>
    <cellStyle name="Normál 102" xfId="1758" xr:uid="{00000000-0005-0000-0000-00007D030000}"/>
    <cellStyle name="Normál 103" xfId="1738" xr:uid="{00000000-0005-0000-0000-00007E030000}"/>
    <cellStyle name="Normál 104" xfId="1760" xr:uid="{00000000-0005-0000-0000-00007F030000}"/>
    <cellStyle name="Normál 105" xfId="1746" xr:uid="{00000000-0005-0000-0000-000080030000}"/>
    <cellStyle name="Normál 106" xfId="1747" xr:uid="{00000000-0005-0000-0000-000081030000}"/>
    <cellStyle name="Normál 107" xfId="1753" xr:uid="{00000000-0005-0000-0000-000082030000}"/>
    <cellStyle name="Normál 108" xfId="1748" xr:uid="{00000000-0005-0000-0000-000083030000}"/>
    <cellStyle name="Normál 109" xfId="1737" xr:uid="{00000000-0005-0000-0000-000084030000}"/>
    <cellStyle name="Normal 11" xfId="1364" xr:uid="{00000000-0005-0000-0000-000085030000}"/>
    <cellStyle name="Normál 11" xfId="288" xr:uid="{00000000-0005-0000-0000-000086030000}"/>
    <cellStyle name="Normal 11 2" xfId="1365" xr:uid="{00000000-0005-0000-0000-000087030000}"/>
    <cellStyle name="Normál 11 2" xfId="895" xr:uid="{00000000-0005-0000-0000-000088030000}"/>
    <cellStyle name="Normal 11 2 2" xfId="1366" xr:uid="{00000000-0005-0000-0000-000089030000}"/>
    <cellStyle name="Normál 11 2 2" xfId="1966" xr:uid="{00000000-0005-0000-0000-00008A030000}"/>
    <cellStyle name="Normal 11 3" xfId="1367" xr:uid="{00000000-0005-0000-0000-00008B030000}"/>
    <cellStyle name="Normál 110" xfId="1759" xr:uid="{00000000-0005-0000-0000-00008C030000}"/>
    <cellStyle name="Normál 111" xfId="1762" xr:uid="{00000000-0005-0000-0000-00008D030000}"/>
    <cellStyle name="Normál 112" xfId="1749" xr:uid="{00000000-0005-0000-0000-00008E030000}"/>
    <cellStyle name="Normál 113" xfId="1750" xr:uid="{00000000-0005-0000-0000-00008F030000}"/>
    <cellStyle name="Normál 114" xfId="1763" xr:uid="{00000000-0005-0000-0000-000090030000}"/>
    <cellStyle name="Normál 115" xfId="1752" xr:uid="{00000000-0005-0000-0000-000091030000}"/>
    <cellStyle name="Normál 116" xfId="1764" xr:uid="{00000000-0005-0000-0000-000092030000}"/>
    <cellStyle name="Normál 117" xfId="1755" xr:uid="{00000000-0005-0000-0000-000093030000}"/>
    <cellStyle name="Normál 118" xfId="1765" xr:uid="{00000000-0005-0000-0000-000094030000}"/>
    <cellStyle name="Normál 119" xfId="1766" xr:uid="{00000000-0005-0000-0000-000095030000}"/>
    <cellStyle name="Normal 12" xfId="1368" xr:uid="{00000000-0005-0000-0000-000096030000}"/>
    <cellStyle name="Normál 12" xfId="289" xr:uid="{00000000-0005-0000-0000-000097030000}"/>
    <cellStyle name="Normál 12 2" xfId="896" xr:uid="{00000000-0005-0000-0000-000098030000}"/>
    <cellStyle name="Normál 120" xfId="1754" xr:uid="{00000000-0005-0000-0000-000099030000}"/>
    <cellStyle name="Normál 121" xfId="1767" xr:uid="{00000000-0005-0000-0000-00009A030000}"/>
    <cellStyle name="Normál 122" xfId="1776" xr:uid="{00000000-0005-0000-0000-00009B030000}"/>
    <cellStyle name="Normál 123" xfId="1771" xr:uid="{00000000-0005-0000-0000-00009C030000}"/>
    <cellStyle name="Normál 124" xfId="1774" xr:uid="{00000000-0005-0000-0000-00009D030000}"/>
    <cellStyle name="Normál 125" xfId="1769" xr:uid="{00000000-0005-0000-0000-00009E030000}"/>
    <cellStyle name="Normál 126" xfId="1768" xr:uid="{00000000-0005-0000-0000-00009F030000}"/>
    <cellStyle name="Normál 127" xfId="1772" xr:uid="{00000000-0005-0000-0000-0000A0030000}"/>
    <cellStyle name="Normál 128" xfId="1773" xr:uid="{00000000-0005-0000-0000-0000A1030000}"/>
    <cellStyle name="Normál 129" xfId="1770" xr:uid="{00000000-0005-0000-0000-0000A2030000}"/>
    <cellStyle name="Normal 13" xfId="1369" xr:uid="{00000000-0005-0000-0000-0000A3030000}"/>
    <cellStyle name="Normál 13" xfId="290" xr:uid="{00000000-0005-0000-0000-0000A4030000}"/>
    <cellStyle name="Normál 130" xfId="1775" xr:uid="{00000000-0005-0000-0000-0000A5030000}"/>
    <cellStyle name="Normál 131" xfId="1777" xr:uid="{00000000-0005-0000-0000-0000A6030000}"/>
    <cellStyle name="Normál 132" xfId="1824" xr:uid="{00000000-0005-0000-0000-0000A7030000}"/>
    <cellStyle name="Normál 133" xfId="1787" xr:uid="{00000000-0005-0000-0000-0000A8030000}"/>
    <cellStyle name="Normál 134" xfId="1815" xr:uid="{00000000-0005-0000-0000-0000A9030000}"/>
    <cellStyle name="Normál 135" xfId="1821" xr:uid="{00000000-0005-0000-0000-0000AA030000}"/>
    <cellStyle name="Normál 136" xfId="1783" xr:uid="{00000000-0005-0000-0000-0000AB030000}"/>
    <cellStyle name="Normál 137" xfId="1795" xr:uid="{00000000-0005-0000-0000-0000AC030000}"/>
    <cellStyle name="Normál 138" xfId="1793" xr:uid="{00000000-0005-0000-0000-0000AD030000}"/>
    <cellStyle name="Normál 139" xfId="1818" xr:uid="{00000000-0005-0000-0000-0000AE030000}"/>
    <cellStyle name="Normal 14" xfId="1370" xr:uid="{00000000-0005-0000-0000-0000AF030000}"/>
    <cellStyle name="Normál 14" xfId="291" xr:uid="{00000000-0005-0000-0000-0000B0030000}"/>
    <cellStyle name="Normál 140" xfId="1786" xr:uid="{00000000-0005-0000-0000-0000B1030000}"/>
    <cellStyle name="Normál 141" xfId="1811" xr:uid="{00000000-0005-0000-0000-0000B2030000}"/>
    <cellStyle name="Normál 142" xfId="1779" xr:uid="{00000000-0005-0000-0000-0000B3030000}"/>
    <cellStyle name="Normál 143" xfId="1781" xr:uid="{00000000-0005-0000-0000-0000B4030000}"/>
    <cellStyle name="Normál 144" xfId="1835" xr:uid="{00000000-0005-0000-0000-0000B5030000}"/>
    <cellStyle name="Normál 145" xfId="1785" xr:uid="{00000000-0005-0000-0000-0000B6030000}"/>
    <cellStyle name="Normál 146" xfId="1817" xr:uid="{00000000-0005-0000-0000-0000B7030000}"/>
    <cellStyle name="Normál 147" xfId="1836" xr:uid="{00000000-0005-0000-0000-0000B8030000}"/>
    <cellStyle name="Normál 148" xfId="1800" xr:uid="{00000000-0005-0000-0000-0000B9030000}"/>
    <cellStyle name="Normál 149" xfId="1812" xr:uid="{00000000-0005-0000-0000-0000BA030000}"/>
    <cellStyle name="Normal 15" xfId="1371" xr:uid="{00000000-0005-0000-0000-0000BB030000}"/>
    <cellStyle name="Normál 15" xfId="292" xr:uid="{00000000-0005-0000-0000-0000BC030000}"/>
    <cellStyle name="Normal 15 2" xfId="1372" xr:uid="{00000000-0005-0000-0000-0000BD030000}"/>
    <cellStyle name="Normál 150" xfId="1804" xr:uid="{00000000-0005-0000-0000-0000BE030000}"/>
    <cellStyle name="Normál 151" xfId="1838" xr:uid="{00000000-0005-0000-0000-0000BF030000}"/>
    <cellStyle name="Normál 152" xfId="1796" xr:uid="{00000000-0005-0000-0000-0000C0030000}"/>
    <cellStyle name="Normál 153" xfId="1839" xr:uid="{00000000-0005-0000-0000-0000C1030000}"/>
    <cellStyle name="Normál 154" xfId="1816" xr:uid="{00000000-0005-0000-0000-0000C2030000}"/>
    <cellStyle name="Normál 155" xfId="1799" xr:uid="{00000000-0005-0000-0000-0000C3030000}"/>
    <cellStyle name="Normál 156" xfId="1841" xr:uid="{00000000-0005-0000-0000-0000C4030000}"/>
    <cellStyle name="Normál 157" xfId="1809" xr:uid="{00000000-0005-0000-0000-0000C5030000}"/>
    <cellStyle name="Normál 158" xfId="1843" xr:uid="{00000000-0005-0000-0000-0000C6030000}"/>
    <cellStyle name="Normál 159" xfId="1803" xr:uid="{00000000-0005-0000-0000-0000C7030000}"/>
    <cellStyle name="Normal 16" xfId="1373" xr:uid="{00000000-0005-0000-0000-0000C8030000}"/>
    <cellStyle name="Normál 16" xfId="293" xr:uid="{00000000-0005-0000-0000-0000C9030000}"/>
    <cellStyle name="Normal 16 2" xfId="1374" xr:uid="{00000000-0005-0000-0000-0000CA030000}"/>
    <cellStyle name="Normál 160" xfId="1791" xr:uid="{00000000-0005-0000-0000-0000CB030000}"/>
    <cellStyle name="Normál 161" xfId="1802" xr:uid="{00000000-0005-0000-0000-0000CC030000}"/>
    <cellStyle name="Normál 162" xfId="1784" xr:uid="{00000000-0005-0000-0000-0000CD030000}"/>
    <cellStyle name="Normál 163" xfId="1842" xr:uid="{00000000-0005-0000-0000-0000CE030000}"/>
    <cellStyle name="Normál 164" xfId="1837" xr:uid="{00000000-0005-0000-0000-0000CF030000}"/>
    <cellStyle name="Normál 165" xfId="1780" xr:uid="{00000000-0005-0000-0000-0000D0030000}"/>
    <cellStyle name="Normál 166" xfId="1806" xr:uid="{00000000-0005-0000-0000-0000D1030000}"/>
    <cellStyle name="Normál 167" xfId="1993" xr:uid="{00000000-0005-0000-0000-0000D2030000}"/>
    <cellStyle name="Normál 168" xfId="2060" xr:uid="{00000000-0005-0000-0000-0000D3030000}"/>
    <cellStyle name="Normál 169" xfId="2003" xr:uid="{00000000-0005-0000-0000-0000D4030000}"/>
    <cellStyle name="Normal 17" xfId="1375" xr:uid="{00000000-0005-0000-0000-0000D5030000}"/>
    <cellStyle name="Normál 17" xfId="294" xr:uid="{00000000-0005-0000-0000-0000D6030000}"/>
    <cellStyle name="Normál 170" xfId="2269" xr:uid="{00000000-0005-0000-0000-0000D7030000}"/>
    <cellStyle name="Normál 171" xfId="2010" xr:uid="{00000000-0005-0000-0000-0000D8030000}"/>
    <cellStyle name="Normál 172" xfId="2057" xr:uid="{00000000-0005-0000-0000-0000D9030000}"/>
    <cellStyle name="Normál 173" xfId="2021" xr:uid="{00000000-0005-0000-0000-0000DA030000}"/>
    <cellStyle name="Normál 174" xfId="2034" xr:uid="{00000000-0005-0000-0000-0000DB030000}"/>
    <cellStyle name="Normál 175" xfId="2247" xr:uid="{00000000-0005-0000-0000-0000DC030000}"/>
    <cellStyle name="Normál 176" xfId="2002" xr:uid="{00000000-0005-0000-0000-0000DD030000}"/>
    <cellStyle name="Normál 177" xfId="2231" xr:uid="{00000000-0005-0000-0000-0000DE030000}"/>
    <cellStyle name="Normál 178" xfId="2039" xr:uid="{00000000-0005-0000-0000-0000DF030000}"/>
    <cellStyle name="Normál 179" xfId="2280" xr:uid="{00000000-0005-0000-0000-0000E0030000}"/>
    <cellStyle name="Normal 18" xfId="1376" xr:uid="{00000000-0005-0000-0000-0000E1030000}"/>
    <cellStyle name="Normál 18" xfId="295" xr:uid="{00000000-0005-0000-0000-0000E2030000}"/>
    <cellStyle name="Normál 180" xfId="2276" xr:uid="{00000000-0005-0000-0000-0000E3030000}"/>
    <cellStyle name="Normál 181" xfId="2046" xr:uid="{00000000-0005-0000-0000-0000E4030000}"/>
    <cellStyle name="Normál 182" xfId="2007" xr:uid="{00000000-0005-0000-0000-0000E5030000}"/>
    <cellStyle name="Normal 19" xfId="1377" xr:uid="{00000000-0005-0000-0000-0000E6030000}"/>
    <cellStyle name="Normál 19" xfId="296" xr:uid="{00000000-0005-0000-0000-0000E7030000}"/>
    <cellStyle name="Normal 2" xfId="58" xr:uid="{00000000-0005-0000-0000-0000E8030000}"/>
    <cellStyle name="Normál 2" xfId="53" xr:uid="{00000000-0005-0000-0000-0000E9030000}"/>
    <cellStyle name="Normal 2 10" xfId="900" xr:uid="{00000000-0005-0000-0000-0000EA030000}"/>
    <cellStyle name="Normál 2 10" xfId="901" xr:uid="{00000000-0005-0000-0000-0000EB030000}"/>
    <cellStyle name="Normal 2 11" xfId="902" xr:uid="{00000000-0005-0000-0000-0000EC030000}"/>
    <cellStyle name="Normál 2 11" xfId="903" xr:uid="{00000000-0005-0000-0000-0000ED030000}"/>
    <cellStyle name="Normal 2 12" xfId="904" xr:uid="{00000000-0005-0000-0000-0000EE030000}"/>
    <cellStyle name="Normál 2 12" xfId="905" xr:uid="{00000000-0005-0000-0000-0000EF030000}"/>
    <cellStyle name="Normal 2 13" xfId="906" xr:uid="{00000000-0005-0000-0000-0000F0030000}"/>
    <cellStyle name="Normál 2 13" xfId="907" xr:uid="{00000000-0005-0000-0000-0000F1030000}"/>
    <cellStyle name="Normál 2 13 2" xfId="2129" xr:uid="{00000000-0005-0000-0000-0000F2030000}"/>
    <cellStyle name="Normal 2 14" xfId="908" xr:uid="{00000000-0005-0000-0000-0000F3030000}"/>
    <cellStyle name="Normál 2 14" xfId="909" xr:uid="{00000000-0005-0000-0000-0000F4030000}"/>
    <cellStyle name="Normal 2 15" xfId="910" xr:uid="{00000000-0005-0000-0000-0000F5030000}"/>
    <cellStyle name="Normál 2 15" xfId="911" xr:uid="{00000000-0005-0000-0000-0000F6030000}"/>
    <cellStyle name="Normal 2 16" xfId="912" xr:uid="{00000000-0005-0000-0000-0000F7030000}"/>
    <cellStyle name="Normál 2 16" xfId="899" xr:uid="{00000000-0005-0000-0000-0000F8030000}"/>
    <cellStyle name="Normal 2 16 2" xfId="1969" xr:uid="{00000000-0005-0000-0000-0000F9030000}"/>
    <cellStyle name="Normal 2 17" xfId="913" xr:uid="{00000000-0005-0000-0000-0000FA030000}"/>
    <cellStyle name="Normál 2 17" xfId="1668" xr:uid="{00000000-0005-0000-0000-0000FB030000}"/>
    <cellStyle name="Normal 2 18" xfId="1378" xr:uid="{00000000-0005-0000-0000-0000FC030000}"/>
    <cellStyle name="Normál 2 18" xfId="1723" xr:uid="{00000000-0005-0000-0000-0000FD030000}"/>
    <cellStyle name="Normal 2 19" xfId="1379" xr:uid="{00000000-0005-0000-0000-0000FE030000}"/>
    <cellStyle name="Normál 2 19" xfId="1651" xr:uid="{00000000-0005-0000-0000-0000FF030000}"/>
    <cellStyle name="Normal 2 2" xfId="914" xr:uid="{00000000-0005-0000-0000-000000040000}"/>
    <cellStyle name="Normál 2 2" xfId="297" xr:uid="{00000000-0005-0000-0000-000001040000}"/>
    <cellStyle name="Normal 2 2 10" xfId="916" xr:uid="{00000000-0005-0000-0000-000002040000}"/>
    <cellStyle name="Normál 2 2 10" xfId="1970" xr:uid="{00000000-0005-0000-0000-000003040000}"/>
    <cellStyle name="Normal 2 2 11" xfId="917" xr:uid="{00000000-0005-0000-0000-000004040000}"/>
    <cellStyle name="Normal 2 2 12" xfId="918" xr:uid="{00000000-0005-0000-0000-000005040000}"/>
    <cellStyle name="Normal 2 2 13" xfId="1380" xr:uid="{00000000-0005-0000-0000-000006040000}"/>
    <cellStyle name="Normal 2 2 14" xfId="1381" xr:uid="{00000000-0005-0000-0000-000007040000}"/>
    <cellStyle name="Normal 2 2 15" xfId="1382" xr:uid="{00000000-0005-0000-0000-000008040000}"/>
    <cellStyle name="Normal 2 2 16" xfId="1383" xr:uid="{00000000-0005-0000-0000-000009040000}"/>
    <cellStyle name="Normal 2 2 17" xfId="1384" xr:uid="{00000000-0005-0000-0000-00000A040000}"/>
    <cellStyle name="Normal 2 2 18" xfId="1385" xr:uid="{00000000-0005-0000-0000-00000B040000}"/>
    <cellStyle name="Normal 2 2 19" xfId="1386" xr:uid="{00000000-0005-0000-0000-00000C040000}"/>
    <cellStyle name="Normal 2 2 2" xfId="919" xr:uid="{00000000-0005-0000-0000-00000D040000}"/>
    <cellStyle name="Normál 2 2 2" xfId="920" xr:uid="{00000000-0005-0000-0000-00000E040000}"/>
    <cellStyle name="Normal 2 2 2 10" xfId="1387" xr:uid="{00000000-0005-0000-0000-00000F040000}"/>
    <cellStyle name="Normál 2 2 2 10" xfId="2031" xr:uid="{00000000-0005-0000-0000-000010040000}"/>
    <cellStyle name="Normal 2 2 2 11" xfId="1388" xr:uid="{00000000-0005-0000-0000-000011040000}"/>
    <cellStyle name="Normál 2 2 2 11" xfId="2049" xr:uid="{00000000-0005-0000-0000-000012040000}"/>
    <cellStyle name="Normal 2 2 2 12" xfId="1389" xr:uid="{00000000-0005-0000-0000-000013040000}"/>
    <cellStyle name="Normál 2 2 2 12" xfId="2055" xr:uid="{00000000-0005-0000-0000-000014040000}"/>
    <cellStyle name="Normál 2 2 2 13" xfId="2042" xr:uid="{00000000-0005-0000-0000-000015040000}"/>
    <cellStyle name="Normál 2 2 2 14" xfId="2258" xr:uid="{00000000-0005-0000-0000-000016040000}"/>
    <cellStyle name="Normál 2 2 2 15" xfId="2026" xr:uid="{00000000-0005-0000-0000-000017040000}"/>
    <cellStyle name="Normál 2 2 2 16" xfId="2014" xr:uid="{00000000-0005-0000-0000-000018040000}"/>
    <cellStyle name="Normál 2 2 2 17" xfId="2005" xr:uid="{00000000-0005-0000-0000-000019040000}"/>
    <cellStyle name="Normal 2 2 2 2" xfId="921" xr:uid="{00000000-0005-0000-0000-00001A040000}"/>
    <cellStyle name="Normál 2 2 2 2" xfId="2130" xr:uid="{00000000-0005-0000-0000-00001B040000}"/>
    <cellStyle name="Normal 2 2 2 3" xfId="1390" xr:uid="{00000000-0005-0000-0000-00001C040000}"/>
    <cellStyle name="Normál 2 2 2 3" xfId="2236" xr:uid="{00000000-0005-0000-0000-00001D040000}"/>
    <cellStyle name="Normal 2 2 2 4" xfId="1391" xr:uid="{00000000-0005-0000-0000-00001E040000}"/>
    <cellStyle name="Normál 2 2 2 4" xfId="2259" xr:uid="{00000000-0005-0000-0000-00001F040000}"/>
    <cellStyle name="Normal 2 2 2 5" xfId="1392" xr:uid="{00000000-0005-0000-0000-000020040000}"/>
    <cellStyle name="Normál 2 2 2 5" xfId="2053" xr:uid="{00000000-0005-0000-0000-000021040000}"/>
    <cellStyle name="Normal 2 2 2 6" xfId="1393" xr:uid="{00000000-0005-0000-0000-000022040000}"/>
    <cellStyle name="Normál 2 2 2 6" xfId="2001" xr:uid="{00000000-0005-0000-0000-000023040000}"/>
    <cellStyle name="Normal 2 2 2 7" xfId="1394" xr:uid="{00000000-0005-0000-0000-000024040000}"/>
    <cellStyle name="Normál 2 2 2 7" xfId="2241" xr:uid="{00000000-0005-0000-0000-000025040000}"/>
    <cellStyle name="Normal 2 2 2 8" xfId="1395" xr:uid="{00000000-0005-0000-0000-000026040000}"/>
    <cellStyle name="Normál 2 2 2 8" xfId="2033" xr:uid="{00000000-0005-0000-0000-000027040000}"/>
    <cellStyle name="Normal 2 2 2 9" xfId="1396" xr:uid="{00000000-0005-0000-0000-000028040000}"/>
    <cellStyle name="Normál 2 2 2 9" xfId="2029" xr:uid="{00000000-0005-0000-0000-000029040000}"/>
    <cellStyle name="Normal 2 2 20" xfId="1397" xr:uid="{00000000-0005-0000-0000-00002A040000}"/>
    <cellStyle name="Normal 2 2 21" xfId="1398" xr:uid="{00000000-0005-0000-0000-00002B040000}"/>
    <cellStyle name="Normal 2 2 22" xfId="1399" xr:uid="{00000000-0005-0000-0000-00002C040000}"/>
    <cellStyle name="Normal 2 2 3" xfId="922" xr:uid="{00000000-0005-0000-0000-00002D040000}"/>
    <cellStyle name="Normál 2 2 3" xfId="915" xr:uid="{00000000-0005-0000-0000-00002E040000}"/>
    <cellStyle name="Normál 2 2 3 10" xfId="2043" xr:uid="{00000000-0005-0000-0000-00002F040000}"/>
    <cellStyle name="Normal 2 2 3 2" xfId="923" xr:uid="{00000000-0005-0000-0000-000030040000}"/>
    <cellStyle name="Normál 2 2 3 2" xfId="2062" xr:uid="{00000000-0005-0000-0000-000031040000}"/>
    <cellStyle name="Normál 2 2 3 3" xfId="2229" xr:uid="{00000000-0005-0000-0000-000032040000}"/>
    <cellStyle name="Normál 2 2 3 4" xfId="2230" xr:uid="{00000000-0005-0000-0000-000033040000}"/>
    <cellStyle name="Normál 2 2 3 5" xfId="2047" xr:uid="{00000000-0005-0000-0000-000034040000}"/>
    <cellStyle name="Normál 2 2 3 6" xfId="1994" xr:uid="{00000000-0005-0000-0000-000035040000}"/>
    <cellStyle name="Normál 2 2 3 7" xfId="2233" xr:uid="{00000000-0005-0000-0000-000036040000}"/>
    <cellStyle name="Normál 2 2 3 8" xfId="2024" xr:uid="{00000000-0005-0000-0000-000037040000}"/>
    <cellStyle name="Normál 2 2 3 9" xfId="1999" xr:uid="{00000000-0005-0000-0000-000038040000}"/>
    <cellStyle name="Normal 2 2 4" xfId="924" xr:uid="{00000000-0005-0000-0000-000039040000}"/>
    <cellStyle name="Normál 2 2 4" xfId="1670" xr:uid="{00000000-0005-0000-0000-00003A040000}"/>
    <cellStyle name="Normal 2 2 4 2" xfId="925" xr:uid="{00000000-0005-0000-0000-00003B040000}"/>
    <cellStyle name="Normal 2 2 5" xfId="926" xr:uid="{00000000-0005-0000-0000-00003C040000}"/>
    <cellStyle name="Normál 2 2 5" xfId="1722" xr:uid="{00000000-0005-0000-0000-00003D040000}"/>
    <cellStyle name="Normal 2 2 5 2" xfId="927" xr:uid="{00000000-0005-0000-0000-00003E040000}"/>
    <cellStyle name="Normal 2 2 6" xfId="928" xr:uid="{00000000-0005-0000-0000-00003F040000}"/>
    <cellStyle name="Normál 2 2 6" xfId="1703" xr:uid="{00000000-0005-0000-0000-000040040000}"/>
    <cellStyle name="Normal 2 2 6 2" xfId="929" xr:uid="{00000000-0005-0000-0000-000041040000}"/>
    <cellStyle name="Normal 2 2 7" xfId="930" xr:uid="{00000000-0005-0000-0000-000042040000}"/>
    <cellStyle name="Normál 2 2 7" xfId="875" xr:uid="{00000000-0005-0000-0000-000043040000}"/>
    <cellStyle name="Normal 2 2 8" xfId="931" xr:uid="{00000000-0005-0000-0000-000044040000}"/>
    <cellStyle name="Normál 2 2 8" xfId="1692" xr:uid="{00000000-0005-0000-0000-000045040000}"/>
    <cellStyle name="Normal 2 2 9" xfId="932" xr:uid="{00000000-0005-0000-0000-000046040000}"/>
    <cellStyle name="Normál 2 2 9" xfId="1674" xr:uid="{00000000-0005-0000-0000-000047040000}"/>
    <cellStyle name="Normal 2 20" xfId="1400" xr:uid="{00000000-0005-0000-0000-000048040000}"/>
    <cellStyle name="Normál 2 20" xfId="1697" xr:uid="{00000000-0005-0000-0000-000049040000}"/>
    <cellStyle name="Normal 2 21" xfId="1401" xr:uid="{00000000-0005-0000-0000-00004A040000}"/>
    <cellStyle name="Normál 2 21" xfId="1709" xr:uid="{00000000-0005-0000-0000-00004B040000}"/>
    <cellStyle name="Normal 2 22" xfId="1402" xr:uid="{00000000-0005-0000-0000-00004C040000}"/>
    <cellStyle name="Normál 2 22" xfId="882" xr:uid="{00000000-0005-0000-0000-00004D040000}"/>
    <cellStyle name="Normal 2 23" xfId="1403" xr:uid="{00000000-0005-0000-0000-00004E040000}"/>
    <cellStyle name="Normál 2 23" xfId="1968" xr:uid="{00000000-0005-0000-0000-00004F040000}"/>
    <cellStyle name="Normal 2 24" xfId="1404" xr:uid="{00000000-0005-0000-0000-000050040000}"/>
    <cellStyle name="Normal 2 25" xfId="1405" xr:uid="{00000000-0005-0000-0000-000051040000}"/>
    <cellStyle name="Normal 2 26" xfId="1406" xr:uid="{00000000-0005-0000-0000-000052040000}"/>
    <cellStyle name="Normal 2 27" xfId="1407" xr:uid="{00000000-0005-0000-0000-000053040000}"/>
    <cellStyle name="Normal 2 28" xfId="898" xr:uid="{00000000-0005-0000-0000-000054040000}"/>
    <cellStyle name="Normal 2 29" xfId="1667" xr:uid="{00000000-0005-0000-0000-000055040000}"/>
    <cellStyle name="Normal 2 3" xfId="933" xr:uid="{00000000-0005-0000-0000-000056040000}"/>
    <cellStyle name="Normál 2 3" xfId="507" xr:uid="{00000000-0005-0000-0000-000057040000}"/>
    <cellStyle name="Normal 2 3 10" xfId="1408" xr:uid="{00000000-0005-0000-0000-000058040000}"/>
    <cellStyle name="Normál 2 3 10" xfId="1694" xr:uid="{00000000-0005-0000-0000-000059040000}"/>
    <cellStyle name="Normal 2 3 11" xfId="1409" xr:uid="{00000000-0005-0000-0000-00005A040000}"/>
    <cellStyle name="Normál 2 3 11" xfId="1669" xr:uid="{00000000-0005-0000-0000-00005B040000}"/>
    <cellStyle name="Normal 2 3 12" xfId="1410" xr:uid="{00000000-0005-0000-0000-00005C040000}"/>
    <cellStyle name="Normál 2 3 12" xfId="1971" xr:uid="{00000000-0005-0000-0000-00005D040000}"/>
    <cellStyle name="Normal 2 3 2" xfId="935" xr:uid="{00000000-0005-0000-0000-00005E040000}"/>
    <cellStyle name="Normál 2 3 2" xfId="936" xr:uid="{00000000-0005-0000-0000-00005F040000}"/>
    <cellStyle name="Normal 2 3 2 2" xfId="1972" xr:uid="{00000000-0005-0000-0000-000060040000}"/>
    <cellStyle name="Normal 2 3 3" xfId="1411" xr:uid="{00000000-0005-0000-0000-000061040000}"/>
    <cellStyle name="Normál 2 3 3" xfId="937" xr:uid="{00000000-0005-0000-0000-000062040000}"/>
    <cellStyle name="Normal 2 3 4" xfId="1412" xr:uid="{00000000-0005-0000-0000-000063040000}"/>
    <cellStyle name="Normál 2 3 4" xfId="938" xr:uid="{00000000-0005-0000-0000-000064040000}"/>
    <cellStyle name="Normal 2 3 5" xfId="1413" xr:uid="{00000000-0005-0000-0000-000065040000}"/>
    <cellStyle name="Normál 2 3 5" xfId="934" xr:uid="{00000000-0005-0000-0000-000066040000}"/>
    <cellStyle name="Normal 2 3 6" xfId="1414" xr:uid="{00000000-0005-0000-0000-000067040000}"/>
    <cellStyle name="Normál 2 3 6" xfId="1671" xr:uid="{00000000-0005-0000-0000-000068040000}"/>
    <cellStyle name="Normal 2 3 7" xfId="1415" xr:uid="{00000000-0005-0000-0000-000069040000}"/>
    <cellStyle name="Normál 2 3 7" xfId="1686" xr:uid="{00000000-0005-0000-0000-00006A040000}"/>
    <cellStyle name="Normal 2 3 8" xfId="1416" xr:uid="{00000000-0005-0000-0000-00006B040000}"/>
    <cellStyle name="Normál 2 3 8" xfId="1714" xr:uid="{00000000-0005-0000-0000-00006C040000}"/>
    <cellStyle name="Normal 2 3 9" xfId="1417" xr:uid="{00000000-0005-0000-0000-00006D040000}"/>
    <cellStyle name="Normál 2 3 9" xfId="1105" xr:uid="{00000000-0005-0000-0000-00006E040000}"/>
    <cellStyle name="Normal 2 30" xfId="1724" xr:uid="{00000000-0005-0000-0000-00006F040000}"/>
    <cellStyle name="Normal 2 31" xfId="1128" xr:uid="{00000000-0005-0000-0000-000070040000}"/>
    <cellStyle name="Normal 2 32" xfId="1698" xr:uid="{00000000-0005-0000-0000-000071040000}"/>
    <cellStyle name="Normal 2 33" xfId="1708" xr:uid="{00000000-0005-0000-0000-000072040000}"/>
    <cellStyle name="Normal 2 34" xfId="1358" xr:uid="{00000000-0005-0000-0000-000073040000}"/>
    <cellStyle name="Normal 2 35" xfId="1829" xr:uid="{00000000-0005-0000-0000-000074040000}"/>
    <cellStyle name="Normal 2 36" xfId="1834" xr:uid="{00000000-0005-0000-0000-000075040000}"/>
    <cellStyle name="Normal 2 37" xfId="1782" xr:uid="{00000000-0005-0000-0000-000076040000}"/>
    <cellStyle name="Normal 2 38" xfId="1792" xr:uid="{00000000-0005-0000-0000-000077040000}"/>
    <cellStyle name="Normal 2 39" xfId="1813" xr:uid="{00000000-0005-0000-0000-000078040000}"/>
    <cellStyle name="Normal 2 4" xfId="939" xr:uid="{00000000-0005-0000-0000-000079040000}"/>
    <cellStyle name="Normál 2 4" xfId="585" xr:uid="{00000000-0005-0000-0000-00007A040000}"/>
    <cellStyle name="Normal 2 4 10" xfId="1418" xr:uid="{00000000-0005-0000-0000-00007B040000}"/>
    <cellStyle name="Normál 2 4 10" xfId="1973" xr:uid="{00000000-0005-0000-0000-00007C040000}"/>
    <cellStyle name="Normal 2 4 11" xfId="1419" xr:uid="{00000000-0005-0000-0000-00007D040000}"/>
    <cellStyle name="Normal 2 4 2" xfId="1420" xr:uid="{00000000-0005-0000-0000-00007E040000}"/>
    <cellStyle name="Normál 2 4 2" xfId="941" xr:uid="{00000000-0005-0000-0000-00007F040000}"/>
    <cellStyle name="Normál 2 4 2 2" xfId="1974" xr:uid="{00000000-0005-0000-0000-000080040000}"/>
    <cellStyle name="Normal 2 4 3" xfId="1421" xr:uid="{00000000-0005-0000-0000-000081040000}"/>
    <cellStyle name="Normál 2 4 3" xfId="940" xr:uid="{00000000-0005-0000-0000-000082040000}"/>
    <cellStyle name="Normal 2 4 4" xfId="1422" xr:uid="{00000000-0005-0000-0000-000083040000}"/>
    <cellStyle name="Normál 2 4 4" xfId="1672" xr:uid="{00000000-0005-0000-0000-000084040000}"/>
    <cellStyle name="Normal 2 4 5" xfId="1423" xr:uid="{00000000-0005-0000-0000-000085040000}"/>
    <cellStyle name="Normál 2 4 5" xfId="1685" xr:uid="{00000000-0005-0000-0000-000086040000}"/>
    <cellStyle name="Normal 2 4 6" xfId="1424" xr:uid="{00000000-0005-0000-0000-000087040000}"/>
    <cellStyle name="Normál 2 4 6" xfId="1715" xr:uid="{00000000-0005-0000-0000-000088040000}"/>
    <cellStyle name="Normal 2 4 7" xfId="1425" xr:uid="{00000000-0005-0000-0000-000089040000}"/>
    <cellStyle name="Normál 2 4 7" xfId="1106" xr:uid="{00000000-0005-0000-0000-00008A040000}"/>
    <cellStyle name="Normal 2 4 8" xfId="1426" xr:uid="{00000000-0005-0000-0000-00008B040000}"/>
    <cellStyle name="Normál 2 4 8" xfId="1730" xr:uid="{00000000-0005-0000-0000-00008C040000}"/>
    <cellStyle name="Normal 2 4 9" xfId="1427" xr:uid="{00000000-0005-0000-0000-00008D040000}"/>
    <cellStyle name="Normál 2 4 9" xfId="1700" xr:uid="{00000000-0005-0000-0000-00008E040000}"/>
    <cellStyle name="Normal 2 40" xfId="1778" xr:uid="{00000000-0005-0000-0000-00008F040000}"/>
    <cellStyle name="Normal 2 41" xfId="1810" xr:uid="{00000000-0005-0000-0000-000090040000}"/>
    <cellStyle name="Normal 2 42" xfId="1822" xr:uid="{00000000-0005-0000-0000-000091040000}"/>
    <cellStyle name="Normal 2 43" xfId="1794" xr:uid="{00000000-0005-0000-0000-000092040000}"/>
    <cellStyle name="Normal 2 44" xfId="1789" xr:uid="{00000000-0005-0000-0000-000093040000}"/>
    <cellStyle name="Normal 2 45" xfId="1807" xr:uid="{00000000-0005-0000-0000-000094040000}"/>
    <cellStyle name="Normal 2 46" xfId="1788" xr:uid="{00000000-0005-0000-0000-000095040000}"/>
    <cellStyle name="Normal 2 47" xfId="1805" xr:uid="{00000000-0005-0000-0000-000096040000}"/>
    <cellStyle name="Normal 2 48" xfId="1801" xr:uid="{00000000-0005-0000-0000-000097040000}"/>
    <cellStyle name="Normal 2 49" xfId="1823" xr:uid="{00000000-0005-0000-0000-000098040000}"/>
    <cellStyle name="Normal 2 5" xfId="942" xr:uid="{00000000-0005-0000-0000-000099040000}"/>
    <cellStyle name="Normál 2 5" xfId="97" xr:uid="{00000000-0005-0000-0000-00009A040000}"/>
    <cellStyle name="Normal 2 5 10" xfId="1428" xr:uid="{00000000-0005-0000-0000-00009B040000}"/>
    <cellStyle name="Normál 2 5 10" xfId="2131" xr:uid="{00000000-0005-0000-0000-00009C040000}"/>
    <cellStyle name="Normal 2 5 11" xfId="1429" xr:uid="{00000000-0005-0000-0000-00009D040000}"/>
    <cellStyle name="Normál 2 5 11" xfId="2237" xr:uid="{00000000-0005-0000-0000-00009E040000}"/>
    <cellStyle name="Normál 2 5 12" xfId="2260" xr:uid="{00000000-0005-0000-0000-00009F040000}"/>
    <cellStyle name="Normál 2 5 13" xfId="2017" xr:uid="{00000000-0005-0000-0000-0000A0040000}"/>
    <cellStyle name="Normál 2 5 14" xfId="2035" xr:uid="{00000000-0005-0000-0000-0000A1040000}"/>
    <cellStyle name="Normál 2 5 15" xfId="2242" xr:uid="{00000000-0005-0000-0000-0000A2040000}"/>
    <cellStyle name="Normál 2 5 16" xfId="2252" xr:uid="{00000000-0005-0000-0000-0000A3040000}"/>
    <cellStyle name="Normál 2 5 17" xfId="2028" xr:uid="{00000000-0005-0000-0000-0000A4040000}"/>
    <cellStyle name="Normál 2 5 18" xfId="2265" xr:uid="{00000000-0005-0000-0000-0000A5040000}"/>
    <cellStyle name="Normál 2 5 19" xfId="2272" xr:uid="{00000000-0005-0000-0000-0000A6040000}"/>
    <cellStyle name="Normal 2 5 2" xfId="1430" xr:uid="{00000000-0005-0000-0000-0000A7040000}"/>
    <cellStyle name="Normál 2 5 2" xfId="943" xr:uid="{00000000-0005-0000-0000-0000A8040000}"/>
    <cellStyle name="Normál 2 5 20" xfId="1998" xr:uid="{00000000-0005-0000-0000-0000A9040000}"/>
    <cellStyle name="Normál 2 5 21" xfId="2048" xr:uid="{00000000-0005-0000-0000-0000AA040000}"/>
    <cellStyle name="Normál 2 5 22" xfId="2274" xr:uid="{00000000-0005-0000-0000-0000AB040000}"/>
    <cellStyle name="Normál 2 5 23" xfId="1995" xr:uid="{00000000-0005-0000-0000-0000AC040000}"/>
    <cellStyle name="Normál 2 5 24" xfId="2281" xr:uid="{00000000-0005-0000-0000-0000AD040000}"/>
    <cellStyle name="Normál 2 5 25" xfId="2277" xr:uid="{00000000-0005-0000-0000-0000AE040000}"/>
    <cellStyle name="Normal 2 5 3" xfId="1431" xr:uid="{00000000-0005-0000-0000-0000AF040000}"/>
    <cellStyle name="Normál 2 5 3" xfId="1673" xr:uid="{00000000-0005-0000-0000-0000B0040000}"/>
    <cellStyle name="Normal 2 5 4" xfId="1432" xr:uid="{00000000-0005-0000-0000-0000B1040000}"/>
    <cellStyle name="Normál 2 5 4" xfId="1684" xr:uid="{00000000-0005-0000-0000-0000B2040000}"/>
    <cellStyle name="Normal 2 5 5" xfId="1433" xr:uid="{00000000-0005-0000-0000-0000B3040000}"/>
    <cellStyle name="Normál 2 5 5" xfId="1716" xr:uid="{00000000-0005-0000-0000-0000B4040000}"/>
    <cellStyle name="Normal 2 5 6" xfId="1434" xr:uid="{00000000-0005-0000-0000-0000B5040000}"/>
    <cellStyle name="Normál 2 5 6" xfId="1647" xr:uid="{00000000-0005-0000-0000-0000B6040000}"/>
    <cellStyle name="Normal 2 5 7" xfId="1435" xr:uid="{00000000-0005-0000-0000-0000B7040000}"/>
    <cellStyle name="Normál 2 5 7" xfId="1731" xr:uid="{00000000-0005-0000-0000-0000B8040000}"/>
    <cellStyle name="Normal 2 5 8" xfId="1436" xr:uid="{00000000-0005-0000-0000-0000B9040000}"/>
    <cellStyle name="Normál 2 5 8" xfId="1662" xr:uid="{00000000-0005-0000-0000-0000BA040000}"/>
    <cellStyle name="Normal 2 5 9" xfId="1437" xr:uid="{00000000-0005-0000-0000-0000BB040000}"/>
    <cellStyle name="Normál 2 5 9" xfId="1975" xr:uid="{00000000-0005-0000-0000-0000BC040000}"/>
    <cellStyle name="Normal 2 50" xfId="1814" xr:uid="{00000000-0005-0000-0000-0000BD040000}"/>
    <cellStyle name="Normal 2 51" xfId="1790" xr:uid="{00000000-0005-0000-0000-0000BE040000}"/>
    <cellStyle name="Normal 2 52" xfId="1820" xr:uid="{00000000-0005-0000-0000-0000BF040000}"/>
    <cellStyle name="Normal 2 53" xfId="1797" xr:uid="{00000000-0005-0000-0000-0000C0040000}"/>
    <cellStyle name="Normal 2 54" xfId="1808" xr:uid="{00000000-0005-0000-0000-0000C1040000}"/>
    <cellStyle name="Normal 2 55" xfId="1819" xr:uid="{00000000-0005-0000-0000-0000C2040000}"/>
    <cellStyle name="Normal 2 56" xfId="1798" xr:uid="{00000000-0005-0000-0000-0000C3040000}"/>
    <cellStyle name="Normal 2 57" xfId="1840" xr:uid="{00000000-0005-0000-0000-0000C4040000}"/>
    <cellStyle name="Normal 2 58" xfId="1967" xr:uid="{00000000-0005-0000-0000-0000C5040000}"/>
    <cellStyle name="Normal 2 59" xfId="2128" xr:uid="{00000000-0005-0000-0000-0000C6040000}"/>
    <cellStyle name="Normal 2 6" xfId="944" xr:uid="{00000000-0005-0000-0000-0000C7040000}"/>
    <cellStyle name="Normál 2 6" xfId="945" xr:uid="{00000000-0005-0000-0000-0000C8040000}"/>
    <cellStyle name="Normal 2 60" xfId="2235" xr:uid="{00000000-0005-0000-0000-0000C9040000}"/>
    <cellStyle name="Normal 2 61" xfId="2257" xr:uid="{00000000-0005-0000-0000-0000CA040000}"/>
    <cellStyle name="Normal 2 62" xfId="2004" xr:uid="{00000000-0005-0000-0000-0000CB040000}"/>
    <cellStyle name="Normal 2 63" xfId="1996" xr:uid="{00000000-0005-0000-0000-0000CC040000}"/>
    <cellStyle name="Normal 2 64" xfId="2022" xr:uid="{00000000-0005-0000-0000-0000CD040000}"/>
    <cellStyle name="Normal 2 65" xfId="2059" xr:uid="{00000000-0005-0000-0000-0000CE040000}"/>
    <cellStyle name="Normal 2 66" xfId="2030" xr:uid="{00000000-0005-0000-0000-0000CF040000}"/>
    <cellStyle name="Normal 2 67" xfId="2275" xr:uid="{00000000-0005-0000-0000-0000D0040000}"/>
    <cellStyle name="Normal 2 68" xfId="2255" xr:uid="{00000000-0005-0000-0000-0000D1040000}"/>
    <cellStyle name="Normal 2 69" xfId="2044" xr:uid="{00000000-0005-0000-0000-0000D2040000}"/>
    <cellStyle name="Normal 2 7" xfId="946" xr:uid="{00000000-0005-0000-0000-0000D3040000}"/>
    <cellStyle name="Normál 2 7" xfId="947" xr:uid="{00000000-0005-0000-0000-0000D4040000}"/>
    <cellStyle name="Normal 2 70" xfId="2000" xr:uid="{00000000-0005-0000-0000-0000D5040000}"/>
    <cellStyle name="Normal 2 71" xfId="2248" xr:uid="{00000000-0005-0000-0000-0000D6040000}"/>
    <cellStyle name="Normal 2 72" xfId="2270" xr:uid="{00000000-0005-0000-0000-0000D7040000}"/>
    <cellStyle name="Normal 2 73" xfId="2271" xr:uid="{00000000-0005-0000-0000-0000D8040000}"/>
    <cellStyle name="Normal 2 74" xfId="2025" xr:uid="{00000000-0005-0000-0000-0000D9040000}"/>
    <cellStyle name="Normal 2 8" xfId="948" xr:uid="{00000000-0005-0000-0000-0000DA040000}"/>
    <cellStyle name="Normál 2 8" xfId="949" xr:uid="{00000000-0005-0000-0000-0000DB040000}"/>
    <cellStyle name="Normal 2 9" xfId="950" xr:uid="{00000000-0005-0000-0000-0000DC040000}"/>
    <cellStyle name="Normál 2 9" xfId="951" xr:uid="{00000000-0005-0000-0000-0000DD040000}"/>
    <cellStyle name="Normal 20" xfId="1438" xr:uid="{00000000-0005-0000-0000-0000DE040000}"/>
    <cellStyle name="Normál 20" xfId="298" xr:uid="{00000000-0005-0000-0000-0000DF040000}"/>
    <cellStyle name="Normal 20 2" xfId="1439" xr:uid="{00000000-0005-0000-0000-0000E0040000}"/>
    <cellStyle name="Normal 21" xfId="1440" xr:uid="{00000000-0005-0000-0000-0000E1040000}"/>
    <cellStyle name="Normál 21" xfId="299" xr:uid="{00000000-0005-0000-0000-0000E2040000}"/>
    <cellStyle name="Normal 22" xfId="1441" xr:uid="{00000000-0005-0000-0000-0000E3040000}"/>
    <cellStyle name="Normál 22" xfId="300" xr:uid="{00000000-0005-0000-0000-0000E4040000}"/>
    <cellStyle name="Normal 23" xfId="1442" xr:uid="{00000000-0005-0000-0000-0000E5040000}"/>
    <cellStyle name="Normál 23" xfId="301" xr:uid="{00000000-0005-0000-0000-0000E6040000}"/>
    <cellStyle name="Normal 24" xfId="1443" xr:uid="{00000000-0005-0000-0000-0000E7040000}"/>
    <cellStyle name="Normál 24" xfId="302" xr:uid="{00000000-0005-0000-0000-0000E8040000}"/>
    <cellStyle name="Normal 25" xfId="1444" xr:uid="{00000000-0005-0000-0000-0000E9040000}"/>
    <cellStyle name="Normál 25" xfId="303" xr:uid="{00000000-0005-0000-0000-0000EA040000}"/>
    <cellStyle name="Normál 25 2" xfId="304" xr:uid="{00000000-0005-0000-0000-0000EB040000}"/>
    <cellStyle name="Normál 25 3" xfId="952" xr:uid="{00000000-0005-0000-0000-0000EC040000}"/>
    <cellStyle name="Normál 25 4" xfId="953" xr:uid="{00000000-0005-0000-0000-0000ED040000}"/>
    <cellStyle name="Normal 26" xfId="1445" xr:uid="{00000000-0005-0000-0000-0000EE040000}"/>
    <cellStyle name="Normál 26" xfId="305" xr:uid="{00000000-0005-0000-0000-0000EF040000}"/>
    <cellStyle name="Normal 26 2" xfId="1446" xr:uid="{00000000-0005-0000-0000-0000F0040000}"/>
    <cellStyle name="Normál 26 2" xfId="954" xr:uid="{00000000-0005-0000-0000-0000F1040000}"/>
    <cellStyle name="Normal 27" xfId="1447" xr:uid="{00000000-0005-0000-0000-0000F2040000}"/>
    <cellStyle name="Normál 27" xfId="306" xr:uid="{00000000-0005-0000-0000-0000F3040000}"/>
    <cellStyle name="Normal 27 2" xfId="1448" xr:uid="{00000000-0005-0000-0000-0000F4040000}"/>
    <cellStyle name="Normál 27 2" xfId="955" xr:uid="{00000000-0005-0000-0000-0000F5040000}"/>
    <cellStyle name="Normal 27 3" xfId="1449" xr:uid="{00000000-0005-0000-0000-0000F6040000}"/>
    <cellStyle name="Normal 28" xfId="1450" xr:uid="{00000000-0005-0000-0000-0000F7040000}"/>
    <cellStyle name="Normál 28" xfId="307" xr:uid="{00000000-0005-0000-0000-0000F8040000}"/>
    <cellStyle name="Normal 28 2" xfId="1451" xr:uid="{00000000-0005-0000-0000-0000F9040000}"/>
    <cellStyle name="Normál 28 2" xfId="956" xr:uid="{00000000-0005-0000-0000-0000FA040000}"/>
    <cellStyle name="Normal 28 3" xfId="1452" xr:uid="{00000000-0005-0000-0000-0000FB040000}"/>
    <cellStyle name="Normal 29" xfId="1453" xr:uid="{00000000-0005-0000-0000-0000FC040000}"/>
    <cellStyle name="Normál 29" xfId="308" xr:uid="{00000000-0005-0000-0000-0000FD040000}"/>
    <cellStyle name="Normal 29 2" xfId="1454" xr:uid="{00000000-0005-0000-0000-0000FE040000}"/>
    <cellStyle name="Normál 29 2" xfId="957" xr:uid="{00000000-0005-0000-0000-0000FF040000}"/>
    <cellStyle name="Normal 29 3" xfId="1455" xr:uid="{00000000-0005-0000-0000-000000050000}"/>
    <cellStyle name="Normal 3" xfId="958" xr:uid="{00000000-0005-0000-0000-000001050000}"/>
    <cellStyle name="Normál 3" xfId="309" xr:uid="{00000000-0005-0000-0000-000002050000}"/>
    <cellStyle name="Normal 3 10" xfId="2268" xr:uid="{00000000-0005-0000-0000-000003050000}"/>
    <cellStyle name="Normal 3 11" xfId="2012" xr:uid="{00000000-0005-0000-0000-000004050000}"/>
    <cellStyle name="Normal 3 12" xfId="2008" xr:uid="{00000000-0005-0000-0000-000005050000}"/>
    <cellStyle name="Normal 3 13" xfId="2009" xr:uid="{00000000-0005-0000-0000-000006050000}"/>
    <cellStyle name="Normal 3 14" xfId="2054" xr:uid="{00000000-0005-0000-0000-000007050000}"/>
    <cellStyle name="Normal 3 15" xfId="2273" xr:uid="{00000000-0005-0000-0000-000008050000}"/>
    <cellStyle name="Normal 3 16" xfId="1997" xr:uid="{00000000-0005-0000-0000-000009050000}"/>
    <cellStyle name="Normal 3 17" xfId="2245" xr:uid="{00000000-0005-0000-0000-00000A050000}"/>
    <cellStyle name="Normal 3 18" xfId="2056" xr:uid="{00000000-0005-0000-0000-00000B050000}"/>
    <cellStyle name="Normal 3 19" xfId="2038" xr:uid="{00000000-0005-0000-0000-00000C050000}"/>
    <cellStyle name="Normal 3 2" xfId="959" xr:uid="{00000000-0005-0000-0000-00000D050000}"/>
    <cellStyle name="Normál 3 2" xfId="508" xr:uid="{00000000-0005-0000-0000-00000E050000}"/>
    <cellStyle name="Normal 3 2 10" xfId="1456" xr:uid="{00000000-0005-0000-0000-00000F050000}"/>
    <cellStyle name="Normal 3 2 11" xfId="1457" xr:uid="{00000000-0005-0000-0000-000010050000}"/>
    <cellStyle name="Normal 3 2 12" xfId="1458" xr:uid="{00000000-0005-0000-0000-000011050000}"/>
    <cellStyle name="Normal 3 2 2" xfId="1459" xr:uid="{00000000-0005-0000-0000-000012050000}"/>
    <cellStyle name="Normál 3 2 2" xfId="960" xr:uid="{00000000-0005-0000-0000-000013050000}"/>
    <cellStyle name="Normal 3 2 3" xfId="1460" xr:uid="{00000000-0005-0000-0000-000014050000}"/>
    <cellStyle name="Normál 3 2 3" xfId="1675" xr:uid="{00000000-0005-0000-0000-000015050000}"/>
    <cellStyle name="Normal 3 2 4" xfId="1461" xr:uid="{00000000-0005-0000-0000-000016050000}"/>
    <cellStyle name="Normál 3 2 4" xfId="1683" xr:uid="{00000000-0005-0000-0000-000017050000}"/>
    <cellStyle name="Normal 3 2 5" xfId="1462" xr:uid="{00000000-0005-0000-0000-000018050000}"/>
    <cellStyle name="Normál 3 2 5" xfId="1679" xr:uid="{00000000-0005-0000-0000-000019050000}"/>
    <cellStyle name="Normal 3 2 6" xfId="1463" xr:uid="{00000000-0005-0000-0000-00001A050000}"/>
    <cellStyle name="Normál 3 2 6" xfId="1681" xr:uid="{00000000-0005-0000-0000-00001B050000}"/>
    <cellStyle name="Normal 3 2 7" xfId="1464" xr:uid="{00000000-0005-0000-0000-00001C050000}"/>
    <cellStyle name="Normál 3 2 7" xfId="1718" xr:uid="{00000000-0005-0000-0000-00001D050000}"/>
    <cellStyle name="Normal 3 2 8" xfId="1465" xr:uid="{00000000-0005-0000-0000-00001E050000}"/>
    <cellStyle name="Normál 3 2 8" xfId="1113" xr:uid="{00000000-0005-0000-0000-00001F050000}"/>
    <cellStyle name="Normal 3 2 9" xfId="1466" xr:uid="{00000000-0005-0000-0000-000020050000}"/>
    <cellStyle name="Normál 3 2 9" xfId="1976" xr:uid="{00000000-0005-0000-0000-000021050000}"/>
    <cellStyle name="Normal 3 20" xfId="2279" xr:uid="{00000000-0005-0000-0000-000022050000}"/>
    <cellStyle name="Normal 3 21" xfId="2243" xr:uid="{00000000-0005-0000-0000-000023050000}"/>
    <cellStyle name="Normal 3 3" xfId="961" xr:uid="{00000000-0005-0000-0000-000024050000}"/>
    <cellStyle name="Normál 3 3" xfId="962" xr:uid="{00000000-0005-0000-0000-000025050000}"/>
    <cellStyle name="Normal 3 3 10" xfId="1467" xr:uid="{00000000-0005-0000-0000-000026050000}"/>
    <cellStyle name="Normal 3 3 11" xfId="1468" xr:uid="{00000000-0005-0000-0000-000027050000}"/>
    <cellStyle name="Normal 3 3 2" xfId="1469" xr:uid="{00000000-0005-0000-0000-000028050000}"/>
    <cellStyle name="Normal 3 3 3" xfId="1470" xr:uid="{00000000-0005-0000-0000-000029050000}"/>
    <cellStyle name="Normal 3 3 4" xfId="1471" xr:uid="{00000000-0005-0000-0000-00002A050000}"/>
    <cellStyle name="Normal 3 3 5" xfId="1472" xr:uid="{00000000-0005-0000-0000-00002B050000}"/>
    <cellStyle name="Normal 3 3 6" xfId="1473" xr:uid="{00000000-0005-0000-0000-00002C050000}"/>
    <cellStyle name="Normal 3 3 7" xfId="1474" xr:uid="{00000000-0005-0000-0000-00002D050000}"/>
    <cellStyle name="Normal 3 3 8" xfId="1475" xr:uid="{00000000-0005-0000-0000-00002E050000}"/>
    <cellStyle name="Normal 3 3 9" xfId="1476" xr:uid="{00000000-0005-0000-0000-00002F050000}"/>
    <cellStyle name="Normal 3 4" xfId="963" xr:uid="{00000000-0005-0000-0000-000030050000}"/>
    <cellStyle name="Normál 3 4" xfId="964" xr:uid="{00000000-0005-0000-0000-000031050000}"/>
    <cellStyle name="Normal 3 5" xfId="1477" xr:uid="{00000000-0005-0000-0000-000032050000}"/>
    <cellStyle name="Normal 3 6" xfId="2132" xr:uid="{00000000-0005-0000-0000-000033050000}"/>
    <cellStyle name="Normal 3 7" xfId="2238" xr:uid="{00000000-0005-0000-0000-000034050000}"/>
    <cellStyle name="Normal 3 8" xfId="2261" xr:uid="{00000000-0005-0000-0000-000035050000}"/>
    <cellStyle name="Normal 3 9" xfId="2016" xr:uid="{00000000-0005-0000-0000-000036050000}"/>
    <cellStyle name="Normal 30" xfId="1478" xr:uid="{00000000-0005-0000-0000-000037050000}"/>
    <cellStyle name="Normál 30" xfId="310" xr:uid="{00000000-0005-0000-0000-000038050000}"/>
    <cellStyle name="Normal 30 2" xfId="1479" xr:uid="{00000000-0005-0000-0000-000039050000}"/>
    <cellStyle name="Normál 30 2" xfId="965" xr:uid="{00000000-0005-0000-0000-00003A050000}"/>
    <cellStyle name="Normal 30 3" xfId="1480" xr:uid="{00000000-0005-0000-0000-00003B050000}"/>
    <cellStyle name="Normal 31" xfId="1481" xr:uid="{00000000-0005-0000-0000-00003C050000}"/>
    <cellStyle name="Normál 31" xfId="311" xr:uid="{00000000-0005-0000-0000-00003D050000}"/>
    <cellStyle name="Normál 31 2" xfId="966" xr:uid="{00000000-0005-0000-0000-00003E050000}"/>
    <cellStyle name="Normal 32" xfId="1482" xr:uid="{00000000-0005-0000-0000-00003F050000}"/>
    <cellStyle name="Normál 32" xfId="312" xr:uid="{00000000-0005-0000-0000-000040050000}"/>
    <cellStyle name="Normal 33" xfId="1483" xr:uid="{00000000-0005-0000-0000-000041050000}"/>
    <cellStyle name="Normál 33" xfId="313" xr:uid="{00000000-0005-0000-0000-000042050000}"/>
    <cellStyle name="Normal 34" xfId="1484" xr:uid="{00000000-0005-0000-0000-000043050000}"/>
    <cellStyle name="Normál 34" xfId="314" xr:uid="{00000000-0005-0000-0000-000044050000}"/>
    <cellStyle name="Normal 35" xfId="1485" xr:uid="{00000000-0005-0000-0000-000045050000}"/>
    <cellStyle name="Normál 35" xfId="315" xr:uid="{00000000-0005-0000-0000-000046050000}"/>
    <cellStyle name="Normal 36" xfId="1486" xr:uid="{00000000-0005-0000-0000-000047050000}"/>
    <cellStyle name="Normál 36" xfId="316" xr:uid="{00000000-0005-0000-0000-000048050000}"/>
    <cellStyle name="Normál 36 2" xfId="56" xr:uid="{00000000-0005-0000-0000-000049050000}"/>
    <cellStyle name="Normál 36 2 2" xfId="967" xr:uid="{00000000-0005-0000-0000-00004A050000}"/>
    <cellStyle name="Normal 37" xfId="1487" xr:uid="{00000000-0005-0000-0000-00004B050000}"/>
    <cellStyle name="Normál 37" xfId="317" xr:uid="{00000000-0005-0000-0000-00004C050000}"/>
    <cellStyle name="Normál 37 10" xfId="1977" xr:uid="{00000000-0005-0000-0000-00004D050000}"/>
    <cellStyle name="Normal 37 2" xfId="1488" xr:uid="{00000000-0005-0000-0000-00004E050000}"/>
    <cellStyle name="Normál 37 2" xfId="969" xr:uid="{00000000-0005-0000-0000-00004F050000}"/>
    <cellStyle name="Normál 37 3" xfId="968" xr:uid="{00000000-0005-0000-0000-000050050000}"/>
    <cellStyle name="Normál 37 4" xfId="1677" xr:uid="{00000000-0005-0000-0000-000051050000}"/>
    <cellStyle name="Normál 37 5" xfId="1682" xr:uid="{00000000-0005-0000-0000-000052050000}"/>
    <cellStyle name="Normál 37 6" xfId="1717" xr:uid="{00000000-0005-0000-0000-000053050000}"/>
    <cellStyle name="Normál 37 7" xfId="1705" xr:uid="{00000000-0005-0000-0000-000054050000}"/>
    <cellStyle name="Normál 37 8" xfId="846" xr:uid="{00000000-0005-0000-0000-000055050000}"/>
    <cellStyle name="Normál 37 9" xfId="1691" xr:uid="{00000000-0005-0000-0000-000056050000}"/>
    <cellStyle name="Normal 38" xfId="1489" xr:uid="{00000000-0005-0000-0000-000057050000}"/>
    <cellStyle name="Normál 38" xfId="427" xr:uid="{00000000-0005-0000-0000-000058050000}"/>
    <cellStyle name="Normal 38 2" xfId="1490" xr:uid="{00000000-0005-0000-0000-000059050000}"/>
    <cellStyle name="Normal 39" xfId="1491" xr:uid="{00000000-0005-0000-0000-00005A050000}"/>
    <cellStyle name="Normál 39" xfId="454" xr:uid="{00000000-0005-0000-0000-00005B050000}"/>
    <cellStyle name="Normal 39 2" xfId="1492" xr:uid="{00000000-0005-0000-0000-00005C050000}"/>
    <cellStyle name="Normal 4" xfId="970" xr:uid="{00000000-0005-0000-0000-00005D050000}"/>
    <cellStyle name="Normál 4" xfId="144" xr:uid="{00000000-0005-0000-0000-00005E050000}"/>
    <cellStyle name="Normal 4 10" xfId="1493" xr:uid="{00000000-0005-0000-0000-00005F050000}"/>
    <cellStyle name="Normal 4 11" xfId="1494" xr:uid="{00000000-0005-0000-0000-000060050000}"/>
    <cellStyle name="Normal 4 12" xfId="1495" xr:uid="{00000000-0005-0000-0000-000061050000}"/>
    <cellStyle name="Normal 4 13" xfId="1496" xr:uid="{00000000-0005-0000-0000-000062050000}"/>
    <cellStyle name="Normal 4 14" xfId="2133" xr:uid="{00000000-0005-0000-0000-000063050000}"/>
    <cellStyle name="Normal 4 15" xfId="2239" xr:uid="{00000000-0005-0000-0000-000064050000}"/>
    <cellStyle name="Normal 4 16" xfId="2262" xr:uid="{00000000-0005-0000-0000-000065050000}"/>
    <cellStyle name="Normal 4 17" xfId="2052" xr:uid="{00000000-0005-0000-0000-000066050000}"/>
    <cellStyle name="Normal 4 18" xfId="2036" xr:uid="{00000000-0005-0000-0000-000067050000}"/>
    <cellStyle name="Normal 4 19" xfId="2254" xr:uid="{00000000-0005-0000-0000-000068050000}"/>
    <cellStyle name="Normal 4 2" xfId="971" xr:uid="{00000000-0005-0000-0000-000069050000}"/>
    <cellStyle name="Normál 4 2" xfId="972" xr:uid="{00000000-0005-0000-0000-00006A050000}"/>
    <cellStyle name="Normal 4 2 10" xfId="1497" xr:uid="{00000000-0005-0000-0000-00006B050000}"/>
    <cellStyle name="Normál 4 2 10" xfId="2232" xr:uid="{00000000-0005-0000-0000-00006C050000}"/>
    <cellStyle name="Normal 4 2 11" xfId="1498" xr:uid="{00000000-0005-0000-0000-00006D050000}"/>
    <cellStyle name="Normál 4 2 11" xfId="2023" xr:uid="{00000000-0005-0000-0000-00006E050000}"/>
    <cellStyle name="Normal 4 2 12" xfId="1499" xr:uid="{00000000-0005-0000-0000-00006F050000}"/>
    <cellStyle name="Normál 4 2 12" xfId="2264" xr:uid="{00000000-0005-0000-0000-000070050000}"/>
    <cellStyle name="Normál 4 2 13" xfId="2246" xr:uid="{00000000-0005-0000-0000-000071050000}"/>
    <cellStyle name="Normál 4 2 14" xfId="2011" xr:uid="{00000000-0005-0000-0000-000072050000}"/>
    <cellStyle name="Normál 4 2 15" xfId="2041" xr:uid="{00000000-0005-0000-0000-000073050000}"/>
    <cellStyle name="Normál 4 2 16" xfId="2278" xr:uid="{00000000-0005-0000-0000-000074050000}"/>
    <cellStyle name="Normál 4 2 17" xfId="2040" xr:uid="{00000000-0005-0000-0000-000075050000}"/>
    <cellStyle name="Normál 4 2 18" xfId="2020" xr:uid="{00000000-0005-0000-0000-000076050000}"/>
    <cellStyle name="Normal 4 2 2" xfId="1500" xr:uid="{00000000-0005-0000-0000-000077050000}"/>
    <cellStyle name="Normál 4 2 2" xfId="973" xr:uid="{00000000-0005-0000-0000-000078050000}"/>
    <cellStyle name="Normal 4 2 3" xfId="1501" xr:uid="{00000000-0005-0000-0000-000079050000}"/>
    <cellStyle name="Normál 4 2 3" xfId="2134" xr:uid="{00000000-0005-0000-0000-00007A050000}"/>
    <cellStyle name="Normal 4 2 4" xfId="1502" xr:uid="{00000000-0005-0000-0000-00007B050000}"/>
    <cellStyle name="Normál 4 2 4" xfId="2240" xr:uid="{00000000-0005-0000-0000-00007C050000}"/>
    <cellStyle name="Normal 4 2 5" xfId="1503" xr:uid="{00000000-0005-0000-0000-00007D050000}"/>
    <cellStyle name="Normál 4 2 5" xfId="2263" xr:uid="{00000000-0005-0000-0000-00007E050000}"/>
    <cellStyle name="Normal 4 2 6" xfId="1504" xr:uid="{00000000-0005-0000-0000-00007F050000}"/>
    <cellStyle name="Normál 4 2 6" xfId="2015" xr:uid="{00000000-0005-0000-0000-000080050000}"/>
    <cellStyle name="Normal 4 2 7" xfId="1505" xr:uid="{00000000-0005-0000-0000-000081050000}"/>
    <cellStyle name="Normál 4 2 7" xfId="2037" xr:uid="{00000000-0005-0000-0000-000082050000}"/>
    <cellStyle name="Normal 4 2 8" xfId="1506" xr:uid="{00000000-0005-0000-0000-000083050000}"/>
    <cellStyle name="Normál 4 2 8" xfId="2050" xr:uid="{00000000-0005-0000-0000-000084050000}"/>
    <cellStyle name="Normal 4 2 9" xfId="1507" xr:uid="{00000000-0005-0000-0000-000085050000}"/>
    <cellStyle name="Normál 4 2 9" xfId="2018" xr:uid="{00000000-0005-0000-0000-000086050000}"/>
    <cellStyle name="Normal 4 20" xfId="2253" xr:uid="{00000000-0005-0000-0000-000087050000}"/>
    <cellStyle name="Normal 4 21" xfId="2027" xr:uid="{00000000-0005-0000-0000-000088050000}"/>
    <cellStyle name="Normal 4 22" xfId="2032" xr:uid="{00000000-0005-0000-0000-000089050000}"/>
    <cellStyle name="Normal 4 23" xfId="2244" xr:uid="{00000000-0005-0000-0000-00008A050000}"/>
    <cellStyle name="Normal 4 24" xfId="2266" xr:uid="{00000000-0005-0000-0000-00008B050000}"/>
    <cellStyle name="Normal 4 25" xfId="2267" xr:uid="{00000000-0005-0000-0000-00008C050000}"/>
    <cellStyle name="Normal 4 26" xfId="2019" xr:uid="{00000000-0005-0000-0000-00008D050000}"/>
    <cellStyle name="Normal 4 27" xfId="2013" xr:uid="{00000000-0005-0000-0000-00008E050000}"/>
    <cellStyle name="Normal 4 28" xfId="2251" xr:uid="{00000000-0005-0000-0000-00008F050000}"/>
    <cellStyle name="Normal 4 29" xfId="2249" xr:uid="{00000000-0005-0000-0000-000090050000}"/>
    <cellStyle name="Normal 4 3" xfId="974" xr:uid="{00000000-0005-0000-0000-000091050000}"/>
    <cellStyle name="Normal 4 3 2" xfId="1508" xr:uid="{00000000-0005-0000-0000-000092050000}"/>
    <cellStyle name="Normal 4 4" xfId="1509" xr:uid="{00000000-0005-0000-0000-000093050000}"/>
    <cellStyle name="Normal 4 5" xfId="1510" xr:uid="{00000000-0005-0000-0000-000094050000}"/>
    <cellStyle name="Normal 4 6" xfId="1511" xr:uid="{00000000-0005-0000-0000-000095050000}"/>
    <cellStyle name="Normal 4 7" xfId="1512" xr:uid="{00000000-0005-0000-0000-000096050000}"/>
    <cellStyle name="Normal 4 8" xfId="1513" xr:uid="{00000000-0005-0000-0000-000097050000}"/>
    <cellStyle name="Normal 4 9" xfId="1514" xr:uid="{00000000-0005-0000-0000-000098050000}"/>
    <cellStyle name="Normal 40" xfId="1515" xr:uid="{00000000-0005-0000-0000-000099050000}"/>
    <cellStyle name="Normál 40" xfId="448" xr:uid="{00000000-0005-0000-0000-00009A050000}"/>
    <cellStyle name="Normal 40 2" xfId="1516" xr:uid="{00000000-0005-0000-0000-00009B050000}"/>
    <cellStyle name="Normal 41" xfId="1517" xr:uid="{00000000-0005-0000-0000-00009C050000}"/>
    <cellStyle name="Normál 41" xfId="457" xr:uid="{00000000-0005-0000-0000-00009D050000}"/>
    <cellStyle name="Normal 41 2" xfId="1518" xr:uid="{00000000-0005-0000-0000-00009E050000}"/>
    <cellStyle name="Normal 42" xfId="1519" xr:uid="{00000000-0005-0000-0000-00009F050000}"/>
    <cellStyle name="Normál 42" xfId="447" xr:uid="{00000000-0005-0000-0000-0000A0050000}"/>
    <cellStyle name="Normál 42 2" xfId="975" xr:uid="{00000000-0005-0000-0000-0000A1050000}"/>
    <cellStyle name="Normal 43" xfId="1520" xr:uid="{00000000-0005-0000-0000-0000A2050000}"/>
    <cellStyle name="Normál 43" xfId="458" xr:uid="{00000000-0005-0000-0000-0000A3050000}"/>
    <cellStyle name="Normál 43 10" xfId="1828" xr:uid="{00000000-0005-0000-0000-0000A4050000}"/>
    <cellStyle name="Normál 43 11" xfId="1978" xr:uid="{00000000-0005-0000-0000-0000A5050000}"/>
    <cellStyle name="Normal 43 2" xfId="1521" xr:uid="{00000000-0005-0000-0000-0000A6050000}"/>
    <cellStyle name="Normál 43 2" xfId="976" xr:uid="{00000000-0005-0000-0000-0000A7050000}"/>
    <cellStyle name="Normál 43 3" xfId="1678" xr:uid="{00000000-0005-0000-0000-0000A8050000}"/>
    <cellStyle name="Normál 43 4" xfId="1720" xr:uid="{00000000-0005-0000-0000-0000A9050000}"/>
    <cellStyle name="Normál 43 5" xfId="1118" xr:uid="{00000000-0005-0000-0000-0000AA050000}"/>
    <cellStyle name="Normál 43 6" xfId="1696" xr:uid="{00000000-0005-0000-0000-0000AB050000}"/>
    <cellStyle name="Normál 43 7" xfId="1666" xr:uid="{00000000-0005-0000-0000-0000AC050000}"/>
    <cellStyle name="Normál 43 8" xfId="1687" xr:uid="{00000000-0005-0000-0000-0000AD050000}"/>
    <cellStyle name="Normál 43 9" xfId="1825" xr:uid="{00000000-0005-0000-0000-0000AE050000}"/>
    <cellStyle name="Normal 44" xfId="1522" xr:uid="{00000000-0005-0000-0000-0000AF050000}"/>
    <cellStyle name="Normál 44" xfId="460" xr:uid="{00000000-0005-0000-0000-0000B0050000}"/>
    <cellStyle name="Normál 44 2" xfId="978" xr:uid="{00000000-0005-0000-0000-0000B1050000}"/>
    <cellStyle name="Normál 44 3" xfId="977" xr:uid="{00000000-0005-0000-0000-0000B2050000}"/>
    <cellStyle name="Normal 45" xfId="1523" xr:uid="{00000000-0005-0000-0000-0000B3050000}"/>
    <cellStyle name="Normál 45" xfId="459" xr:uid="{00000000-0005-0000-0000-0000B4050000}"/>
    <cellStyle name="Normál 45 2" xfId="980" xr:uid="{00000000-0005-0000-0000-0000B5050000}"/>
    <cellStyle name="Normál 45 3" xfId="1524" xr:uid="{00000000-0005-0000-0000-0000B6050000}"/>
    <cellStyle name="Normál 45 4" xfId="979" xr:uid="{00000000-0005-0000-0000-0000B7050000}"/>
    <cellStyle name="Normal 46" xfId="1525" xr:uid="{00000000-0005-0000-0000-0000B8050000}"/>
    <cellStyle name="Normál 46" xfId="503" xr:uid="{00000000-0005-0000-0000-0000B9050000}"/>
    <cellStyle name="Normál 46 2" xfId="981" xr:uid="{00000000-0005-0000-0000-0000BA050000}"/>
    <cellStyle name="Normal 47" xfId="1526" xr:uid="{00000000-0005-0000-0000-0000BB050000}"/>
    <cellStyle name="Normál 47" xfId="580" xr:uid="{00000000-0005-0000-0000-0000BC050000}"/>
    <cellStyle name="Normál 47 2" xfId="1527" xr:uid="{00000000-0005-0000-0000-0000BD050000}"/>
    <cellStyle name="Normál 47 3" xfId="982" xr:uid="{00000000-0005-0000-0000-0000BE050000}"/>
    <cellStyle name="Normal 48" xfId="1528" xr:uid="{00000000-0005-0000-0000-0000BF050000}"/>
    <cellStyle name="Normál 48" xfId="581" xr:uid="{00000000-0005-0000-0000-0000C0050000}"/>
    <cellStyle name="Normál 48 2" xfId="1529" xr:uid="{00000000-0005-0000-0000-0000C1050000}"/>
    <cellStyle name="Normál 48 3" xfId="983" xr:uid="{00000000-0005-0000-0000-0000C2050000}"/>
    <cellStyle name="Normal 49" xfId="1530" xr:uid="{00000000-0005-0000-0000-0000C3050000}"/>
    <cellStyle name="Normál 49" xfId="582" xr:uid="{00000000-0005-0000-0000-0000C4050000}"/>
    <cellStyle name="Normál 49 2" xfId="1531" xr:uid="{00000000-0005-0000-0000-0000C5050000}"/>
    <cellStyle name="Normál 49 3" xfId="984" xr:uid="{00000000-0005-0000-0000-0000C6050000}"/>
    <cellStyle name="Normal 5" xfId="985" xr:uid="{00000000-0005-0000-0000-0000C7050000}"/>
    <cellStyle name="Normál 5" xfId="318" xr:uid="{00000000-0005-0000-0000-0000C8050000}"/>
    <cellStyle name="Normal 5 2" xfId="1532" xr:uid="{00000000-0005-0000-0000-0000C9050000}"/>
    <cellStyle name="Normál 5 2" xfId="504" xr:uid="{00000000-0005-0000-0000-0000CA050000}"/>
    <cellStyle name="Normál 5 2 10" xfId="1979" xr:uid="{00000000-0005-0000-0000-0000CB050000}"/>
    <cellStyle name="Normal 5 2 2" xfId="1533" xr:uid="{00000000-0005-0000-0000-0000CC050000}"/>
    <cellStyle name="Normál 5 2 2" xfId="1534" xr:uid="{00000000-0005-0000-0000-0000CD050000}"/>
    <cellStyle name="Normál 5 2 3" xfId="986" xr:uid="{00000000-0005-0000-0000-0000CE050000}"/>
    <cellStyle name="Normál 5 2 4" xfId="1680" xr:uid="{00000000-0005-0000-0000-0000CF050000}"/>
    <cellStyle name="Normál 5 2 5" xfId="1719" xr:uid="{00000000-0005-0000-0000-0000D0050000}"/>
    <cellStyle name="Normál 5 2 6" xfId="1648" xr:uid="{00000000-0005-0000-0000-0000D1050000}"/>
    <cellStyle name="Normál 5 2 7" xfId="1695" xr:uid="{00000000-0005-0000-0000-0000D2050000}"/>
    <cellStyle name="Normál 5 2 8" xfId="1710" xr:uid="{00000000-0005-0000-0000-0000D3050000}"/>
    <cellStyle name="Normál 5 2 9" xfId="897" xr:uid="{00000000-0005-0000-0000-0000D4050000}"/>
    <cellStyle name="Normal 5 3" xfId="1535" xr:uid="{00000000-0005-0000-0000-0000D5050000}"/>
    <cellStyle name="Normál 5 3" xfId="987" xr:uid="{00000000-0005-0000-0000-0000D6050000}"/>
    <cellStyle name="Normal 50" xfId="1536" xr:uid="{00000000-0005-0000-0000-0000D7050000}"/>
    <cellStyle name="Normál 50" xfId="583" xr:uid="{00000000-0005-0000-0000-0000D8050000}"/>
    <cellStyle name="Normál 50 2" xfId="988" xr:uid="{00000000-0005-0000-0000-0000D9050000}"/>
    <cellStyle name="Normal 51" xfId="1537" xr:uid="{00000000-0005-0000-0000-0000DA050000}"/>
    <cellStyle name="Normál 51" xfId="584" xr:uid="{00000000-0005-0000-0000-0000DB050000}"/>
    <cellStyle name="Normál 51 2" xfId="989" xr:uid="{00000000-0005-0000-0000-0000DC050000}"/>
    <cellStyle name="Normal 52" xfId="1538" xr:uid="{00000000-0005-0000-0000-0000DD050000}"/>
    <cellStyle name="Normál 52" xfId="586" xr:uid="{00000000-0005-0000-0000-0000DE050000}"/>
    <cellStyle name="Normál 52 2" xfId="990" xr:uid="{00000000-0005-0000-0000-0000DF050000}"/>
    <cellStyle name="Normal 53" xfId="1539" xr:uid="{00000000-0005-0000-0000-0000E0050000}"/>
    <cellStyle name="Normál 53" xfId="59" xr:uid="{00000000-0005-0000-0000-0000E1050000}"/>
    <cellStyle name="Normál 53 2" xfId="992" xr:uid="{00000000-0005-0000-0000-0000E2050000}"/>
    <cellStyle name="Normál 53 3" xfId="991" xr:uid="{00000000-0005-0000-0000-0000E3050000}"/>
    <cellStyle name="Normal 54" xfId="1540" xr:uid="{00000000-0005-0000-0000-0000E4050000}"/>
    <cellStyle name="Normál 54" xfId="993" xr:uid="{00000000-0005-0000-0000-0000E5050000}"/>
    <cellStyle name="Normál 54 10" xfId="1761" xr:uid="{00000000-0005-0000-0000-0000E6050000}"/>
    <cellStyle name="Normal 54 2" xfId="1541" xr:uid="{00000000-0005-0000-0000-0000E7050000}"/>
    <cellStyle name="Normál 54 2" xfId="1756" xr:uid="{00000000-0005-0000-0000-0000E8050000}"/>
    <cellStyle name="Normál 54 3" xfId="1744" xr:uid="{00000000-0005-0000-0000-0000E9050000}"/>
    <cellStyle name="Normál 54 4" xfId="1739" xr:uid="{00000000-0005-0000-0000-0000EA050000}"/>
    <cellStyle name="Normál 54 5" xfId="1743" xr:uid="{00000000-0005-0000-0000-0000EB050000}"/>
    <cellStyle name="Normál 54 6" xfId="1751" xr:uid="{00000000-0005-0000-0000-0000EC050000}"/>
    <cellStyle name="Normál 54 7" xfId="1741" xr:uid="{00000000-0005-0000-0000-0000ED050000}"/>
    <cellStyle name="Normál 54 8" xfId="1740" xr:uid="{00000000-0005-0000-0000-0000EE050000}"/>
    <cellStyle name="Normál 54 9" xfId="1742" xr:uid="{00000000-0005-0000-0000-0000EF050000}"/>
    <cellStyle name="Normal 55" xfId="1542" xr:uid="{00000000-0005-0000-0000-0000F0050000}"/>
    <cellStyle name="Normál 55" xfId="994" xr:uid="{00000000-0005-0000-0000-0000F1050000}"/>
    <cellStyle name="Normal 55 2" xfId="1543" xr:uid="{00000000-0005-0000-0000-0000F2050000}"/>
    <cellStyle name="Normal 56" xfId="1544" xr:uid="{00000000-0005-0000-0000-0000F3050000}"/>
    <cellStyle name="Normál 56" xfId="995" xr:uid="{00000000-0005-0000-0000-0000F4050000}"/>
    <cellStyle name="Normal 56 2" xfId="1545" xr:uid="{00000000-0005-0000-0000-0000F5050000}"/>
    <cellStyle name="Normal 57" xfId="1546" xr:uid="{00000000-0005-0000-0000-0000F6050000}"/>
    <cellStyle name="Normál 57" xfId="996" xr:uid="{00000000-0005-0000-0000-0000F7050000}"/>
    <cellStyle name="Normal 58" xfId="1547" xr:uid="{00000000-0005-0000-0000-0000F8050000}"/>
    <cellStyle name="Normál 58" xfId="997" xr:uid="{00000000-0005-0000-0000-0000F9050000}"/>
    <cellStyle name="Normál 58 2" xfId="1757" xr:uid="{00000000-0005-0000-0000-0000FA050000}"/>
    <cellStyle name="Normal 59" xfId="1548" xr:uid="{00000000-0005-0000-0000-0000FB050000}"/>
    <cellStyle name="Normál 59" xfId="998" xr:uid="{00000000-0005-0000-0000-0000FC050000}"/>
    <cellStyle name="Normál 59 2" xfId="999" xr:uid="{00000000-0005-0000-0000-0000FD050000}"/>
    <cellStyle name="Normál 59 3" xfId="2061" xr:uid="{00000000-0005-0000-0000-0000FE050000}"/>
    <cellStyle name="Normal 6" xfId="1549" xr:uid="{00000000-0005-0000-0000-0000FF050000}"/>
    <cellStyle name="Normál 6" xfId="319" xr:uid="{00000000-0005-0000-0000-000000060000}"/>
    <cellStyle name="Normal 6 2" xfId="1550" xr:uid="{00000000-0005-0000-0000-000001060000}"/>
    <cellStyle name="Normál 6 2" xfId="1000" xr:uid="{00000000-0005-0000-0000-000002060000}"/>
    <cellStyle name="Normal 6 2 2" xfId="1551" xr:uid="{00000000-0005-0000-0000-000003060000}"/>
    <cellStyle name="Normál 6 2 2" xfId="1001" xr:uid="{00000000-0005-0000-0000-000004060000}"/>
    <cellStyle name="Normal 6 3" xfId="1552" xr:uid="{00000000-0005-0000-0000-000005060000}"/>
    <cellStyle name="Normal 60" xfId="1553" xr:uid="{00000000-0005-0000-0000-000006060000}"/>
    <cellStyle name="Normál 60" xfId="1002" xr:uid="{00000000-0005-0000-0000-000007060000}"/>
    <cellStyle name="Normál 60 2" xfId="1003" xr:uid="{00000000-0005-0000-0000-000008060000}"/>
    <cellStyle name="Normal 61" xfId="1554" xr:uid="{00000000-0005-0000-0000-000009060000}"/>
    <cellStyle name="Normál 61" xfId="1004" xr:uid="{00000000-0005-0000-0000-00000A060000}"/>
    <cellStyle name="Normál 61 2" xfId="1005" xr:uid="{00000000-0005-0000-0000-00000B060000}"/>
    <cellStyle name="Normal 62" xfId="1555" xr:uid="{00000000-0005-0000-0000-00000C060000}"/>
    <cellStyle name="Normál 62" xfId="1006" xr:uid="{00000000-0005-0000-0000-00000D060000}"/>
    <cellStyle name="Normál 62 2" xfId="1007" xr:uid="{00000000-0005-0000-0000-00000E060000}"/>
    <cellStyle name="Normál 62 3" xfId="1008" xr:uid="{00000000-0005-0000-0000-00000F060000}"/>
    <cellStyle name="Normal 63" xfId="1556" xr:uid="{00000000-0005-0000-0000-000010060000}"/>
    <cellStyle name="Normál 63" xfId="1009" xr:uid="{00000000-0005-0000-0000-000011060000}"/>
    <cellStyle name="Normál 63 2" xfId="1010" xr:uid="{00000000-0005-0000-0000-000012060000}"/>
    <cellStyle name="Normál 63 2 2" xfId="2137" xr:uid="{00000000-0005-0000-0000-000013060000}"/>
    <cellStyle name="Normál 63 2 2 2" xfId="2218" xr:uid="{00000000-0005-0000-0000-000014060000}"/>
    <cellStyle name="Normál 63 2 3" xfId="2217" xr:uid="{00000000-0005-0000-0000-000015060000}"/>
    <cellStyle name="Normál 63 2 4" xfId="2136" xr:uid="{00000000-0005-0000-0000-000016060000}"/>
    <cellStyle name="Normál 63 3" xfId="1011" xr:uid="{00000000-0005-0000-0000-000017060000}"/>
    <cellStyle name="Normál 63 3 2" xfId="2219" xr:uid="{00000000-0005-0000-0000-000018060000}"/>
    <cellStyle name="Normál 63 3 3" xfId="2138" xr:uid="{00000000-0005-0000-0000-000019060000}"/>
    <cellStyle name="Normál 63 4" xfId="2216" xr:uid="{00000000-0005-0000-0000-00001A060000}"/>
    <cellStyle name="Normál 63 5" xfId="2135" xr:uid="{00000000-0005-0000-0000-00001B060000}"/>
    <cellStyle name="Normal 64" xfId="1557" xr:uid="{00000000-0005-0000-0000-00001C060000}"/>
    <cellStyle name="Normál 64" xfId="1012" xr:uid="{00000000-0005-0000-0000-00001D060000}"/>
    <cellStyle name="Normál 64 2" xfId="1013" xr:uid="{00000000-0005-0000-0000-00001E060000}"/>
    <cellStyle name="Normál 64 3" xfId="2139" xr:uid="{00000000-0005-0000-0000-00001F060000}"/>
    <cellStyle name="Normal 65" xfId="1558" xr:uid="{00000000-0005-0000-0000-000020060000}"/>
    <cellStyle name="Normál 65" xfId="1014" xr:uid="{00000000-0005-0000-0000-000021060000}"/>
    <cellStyle name="Normál 65 2" xfId="1015" xr:uid="{00000000-0005-0000-0000-000022060000}"/>
    <cellStyle name="Normál 65 3" xfId="2140" xr:uid="{00000000-0005-0000-0000-000023060000}"/>
    <cellStyle name="Normal 66" xfId="1559" xr:uid="{00000000-0005-0000-0000-000024060000}"/>
    <cellStyle name="Normál 66" xfId="1016" xr:uid="{00000000-0005-0000-0000-000025060000}"/>
    <cellStyle name="Normál 66 2" xfId="1017" xr:uid="{00000000-0005-0000-0000-000026060000}"/>
    <cellStyle name="Normál 66 3" xfId="2141" xr:uid="{00000000-0005-0000-0000-000027060000}"/>
    <cellStyle name="Normal 67" xfId="1560" xr:uid="{00000000-0005-0000-0000-000028060000}"/>
    <cellStyle name="Normál 67" xfId="1018" xr:uid="{00000000-0005-0000-0000-000029060000}"/>
    <cellStyle name="Normál 67 2" xfId="2142" xr:uid="{00000000-0005-0000-0000-00002A060000}"/>
    <cellStyle name="Normal 68" xfId="1561" xr:uid="{00000000-0005-0000-0000-00002B060000}"/>
    <cellStyle name="Normál 68" xfId="1019" xr:uid="{00000000-0005-0000-0000-00002C060000}"/>
    <cellStyle name="Normál 68 2" xfId="2143" xr:uid="{00000000-0005-0000-0000-00002D060000}"/>
    <cellStyle name="Normal 69" xfId="1562" xr:uid="{00000000-0005-0000-0000-00002E060000}"/>
    <cellStyle name="Normál 69" xfId="1020" xr:uid="{00000000-0005-0000-0000-00002F060000}"/>
    <cellStyle name="Normál 69 2" xfId="2144" xr:uid="{00000000-0005-0000-0000-000030060000}"/>
    <cellStyle name="Normal 7" xfId="1563" xr:uid="{00000000-0005-0000-0000-000031060000}"/>
    <cellStyle name="Normál 7" xfId="320" xr:uid="{00000000-0005-0000-0000-000032060000}"/>
    <cellStyle name="Normal 7 2" xfId="1564" xr:uid="{00000000-0005-0000-0000-000033060000}"/>
    <cellStyle name="Normál 7 2" xfId="1021" xr:uid="{00000000-0005-0000-0000-000034060000}"/>
    <cellStyle name="Normál 7 2 2" xfId="2146" xr:uid="{00000000-0005-0000-0000-000035060000}"/>
    <cellStyle name="Normál 7 2 2 2" xfId="2147" xr:uid="{00000000-0005-0000-0000-000036060000}"/>
    <cellStyle name="Normál 7 2 2 2 2" xfId="2222" xr:uid="{00000000-0005-0000-0000-000037060000}"/>
    <cellStyle name="Normál 7 2 2 3" xfId="2221" xr:uid="{00000000-0005-0000-0000-000038060000}"/>
    <cellStyle name="Normál 7 2 3" xfId="2148" xr:uid="{00000000-0005-0000-0000-000039060000}"/>
    <cellStyle name="Normál 7 2 3 2" xfId="2223" xr:uid="{00000000-0005-0000-0000-00003A060000}"/>
    <cellStyle name="Normál 7 2 4" xfId="2220" xr:uid="{00000000-0005-0000-0000-00003B060000}"/>
    <cellStyle name="Normál 7 2 5" xfId="2145" xr:uid="{00000000-0005-0000-0000-00003C060000}"/>
    <cellStyle name="Normal 7 3" xfId="1565" xr:uid="{00000000-0005-0000-0000-00003D060000}"/>
    <cellStyle name="Normal 7 3 2" xfId="1566" xr:uid="{00000000-0005-0000-0000-00003E060000}"/>
    <cellStyle name="Normal 7 4" xfId="1567" xr:uid="{00000000-0005-0000-0000-00003F060000}"/>
    <cellStyle name="Normal 70" xfId="1568" xr:uid="{00000000-0005-0000-0000-000040060000}"/>
    <cellStyle name="Normál 70" xfId="1022" xr:uid="{00000000-0005-0000-0000-000041060000}"/>
    <cellStyle name="Normál 70 2" xfId="2149" xr:uid="{00000000-0005-0000-0000-000042060000}"/>
    <cellStyle name="Normal 71" xfId="1569" xr:uid="{00000000-0005-0000-0000-000043060000}"/>
    <cellStyle name="Normál 71" xfId="1023" xr:uid="{00000000-0005-0000-0000-000044060000}"/>
    <cellStyle name="Normál 71 2" xfId="1024" xr:uid="{00000000-0005-0000-0000-000045060000}"/>
    <cellStyle name="Normal 72" xfId="1570" xr:uid="{00000000-0005-0000-0000-000046060000}"/>
    <cellStyle name="Normál 72" xfId="1025" xr:uid="{00000000-0005-0000-0000-000047060000}"/>
    <cellStyle name="Normál 72 2" xfId="1026" xr:uid="{00000000-0005-0000-0000-000048060000}"/>
    <cellStyle name="Normál 72 3" xfId="2150" xr:uid="{00000000-0005-0000-0000-000049060000}"/>
    <cellStyle name="Normal 73" xfId="1571" xr:uid="{00000000-0005-0000-0000-00004A060000}"/>
    <cellStyle name="Normál 73" xfId="1027" xr:uid="{00000000-0005-0000-0000-00004B060000}"/>
    <cellStyle name="Normál 73 2" xfId="1028" xr:uid="{00000000-0005-0000-0000-00004C060000}"/>
    <cellStyle name="Normál 73 3" xfId="2151" xr:uid="{00000000-0005-0000-0000-00004D060000}"/>
    <cellStyle name="Normal 74" xfId="1572" xr:uid="{00000000-0005-0000-0000-00004E060000}"/>
    <cellStyle name="Normál 74" xfId="1029" xr:uid="{00000000-0005-0000-0000-00004F060000}"/>
    <cellStyle name="Normál 74 2" xfId="1030" xr:uid="{00000000-0005-0000-0000-000050060000}"/>
    <cellStyle name="Normál 74 2 2" xfId="2225" xr:uid="{00000000-0005-0000-0000-000051060000}"/>
    <cellStyle name="Normál 74 2 3" xfId="2153" xr:uid="{00000000-0005-0000-0000-000052060000}"/>
    <cellStyle name="Normál 74 3" xfId="2224" xr:uid="{00000000-0005-0000-0000-000053060000}"/>
    <cellStyle name="Normál 74 4" xfId="2152" xr:uid="{00000000-0005-0000-0000-000054060000}"/>
    <cellStyle name="Normal 75" xfId="1573" xr:uid="{00000000-0005-0000-0000-000055060000}"/>
    <cellStyle name="Normál 75" xfId="1031" xr:uid="{00000000-0005-0000-0000-000056060000}"/>
    <cellStyle name="Normál 75 2" xfId="2155" xr:uid="{00000000-0005-0000-0000-000057060000}"/>
    <cellStyle name="Normál 75 2 2" xfId="2227" xr:uid="{00000000-0005-0000-0000-000058060000}"/>
    <cellStyle name="Normál 75 3" xfId="2226" xr:uid="{00000000-0005-0000-0000-000059060000}"/>
    <cellStyle name="Normál 75 4" xfId="2154" xr:uid="{00000000-0005-0000-0000-00005A060000}"/>
    <cellStyle name="Normal 76" xfId="1574" xr:uid="{00000000-0005-0000-0000-00005B060000}"/>
    <cellStyle name="Normál 76" xfId="1032" xr:uid="{00000000-0005-0000-0000-00005C060000}"/>
    <cellStyle name="Normál 76 2" xfId="1033" xr:uid="{00000000-0005-0000-0000-00005D060000}"/>
    <cellStyle name="Normal 77" xfId="1575" xr:uid="{00000000-0005-0000-0000-00005E060000}"/>
    <cellStyle name="Normál 77" xfId="1034" xr:uid="{00000000-0005-0000-0000-00005F060000}"/>
    <cellStyle name="Normal 78" xfId="1576" xr:uid="{00000000-0005-0000-0000-000060060000}"/>
    <cellStyle name="Normál 78" xfId="1035" xr:uid="{00000000-0005-0000-0000-000061060000}"/>
    <cellStyle name="Normal 79" xfId="1577" xr:uid="{00000000-0005-0000-0000-000062060000}"/>
    <cellStyle name="Normál 79" xfId="1036" xr:uid="{00000000-0005-0000-0000-000063060000}"/>
    <cellStyle name="Normal 8" xfId="1578" xr:uid="{00000000-0005-0000-0000-000064060000}"/>
    <cellStyle name="Normál 8" xfId="321" xr:uid="{00000000-0005-0000-0000-000065060000}"/>
    <cellStyle name="Normál 8 2" xfId="1037" xr:uid="{00000000-0005-0000-0000-000066060000}"/>
    <cellStyle name="Normál 8 2 2" xfId="1980" xr:uid="{00000000-0005-0000-0000-000067060000}"/>
    <cellStyle name="Normál 8 2 3" xfId="2156" xr:uid="{00000000-0005-0000-0000-000068060000}"/>
    <cellStyle name="Normal 80" xfId="1579" xr:uid="{00000000-0005-0000-0000-000069060000}"/>
    <cellStyle name="Normál 80" xfId="1038" xr:uid="{00000000-0005-0000-0000-00006A060000}"/>
    <cellStyle name="Normal 81" xfId="1844" xr:uid="{00000000-0005-0000-0000-00006B060000}"/>
    <cellStyle name="Normál 81" xfId="1039" xr:uid="{00000000-0005-0000-0000-00006C060000}"/>
    <cellStyle name="Normal 82" xfId="1917" xr:uid="{00000000-0005-0000-0000-00006D060000}"/>
    <cellStyle name="Normál 82" xfId="1580" xr:uid="{00000000-0005-0000-0000-00006E060000}"/>
    <cellStyle name="Normal 83" xfId="1874" xr:uid="{00000000-0005-0000-0000-00006F060000}"/>
    <cellStyle name="Normál 83" xfId="1581" xr:uid="{00000000-0005-0000-0000-000070060000}"/>
    <cellStyle name="Normal 84" xfId="1925" xr:uid="{00000000-0005-0000-0000-000071060000}"/>
    <cellStyle name="Normál 84" xfId="1582" xr:uid="{00000000-0005-0000-0000-000072060000}"/>
    <cellStyle name="Normal 85" xfId="1888" xr:uid="{00000000-0005-0000-0000-000073060000}"/>
    <cellStyle name="Normál 85" xfId="1583" xr:uid="{00000000-0005-0000-0000-000074060000}"/>
    <cellStyle name="Normal 86" xfId="1937" xr:uid="{00000000-0005-0000-0000-000075060000}"/>
    <cellStyle name="Normál 86" xfId="1584" xr:uid="{00000000-0005-0000-0000-000076060000}"/>
    <cellStyle name="Normal 87" xfId="1864" xr:uid="{00000000-0005-0000-0000-000077060000}"/>
    <cellStyle name="Normál 87" xfId="1585" xr:uid="{00000000-0005-0000-0000-000078060000}"/>
    <cellStyle name="Normal 88" xfId="1945" xr:uid="{00000000-0005-0000-0000-000079060000}"/>
    <cellStyle name="Normál 88" xfId="1586" xr:uid="{00000000-0005-0000-0000-00007A060000}"/>
    <cellStyle name="Normál 88 2" xfId="2228" xr:uid="{00000000-0005-0000-0000-00007B060000}"/>
    <cellStyle name="Normal 89" xfId="1901" xr:uid="{00000000-0005-0000-0000-00007C060000}"/>
    <cellStyle name="Normál 89" xfId="1587" xr:uid="{00000000-0005-0000-0000-00007D060000}"/>
    <cellStyle name="Normál 89 2" xfId="2203" xr:uid="{00000000-0005-0000-0000-00007E060000}"/>
    <cellStyle name="Normal 9" xfId="1588" xr:uid="{00000000-0005-0000-0000-00007F060000}"/>
    <cellStyle name="Normál 9" xfId="322" xr:uid="{00000000-0005-0000-0000-000080060000}"/>
    <cellStyle name="Normál 9 2" xfId="1040" xr:uid="{00000000-0005-0000-0000-000081060000}"/>
    <cellStyle name="Normál 9 2 2" xfId="1981" xr:uid="{00000000-0005-0000-0000-000082060000}"/>
    <cellStyle name="Normal 90" xfId="1940" xr:uid="{00000000-0005-0000-0000-000083060000}"/>
    <cellStyle name="Normál 90" xfId="1589" xr:uid="{00000000-0005-0000-0000-000084060000}"/>
    <cellStyle name="Normál 90 2" xfId="1984" xr:uid="{00000000-0005-0000-0000-000085060000}"/>
    <cellStyle name="Normál 91" xfId="1590" xr:uid="{00000000-0005-0000-0000-000086060000}"/>
    <cellStyle name="Normál 91 2" xfId="1985" xr:uid="{00000000-0005-0000-0000-000087060000}"/>
    <cellStyle name="Normál 92" xfId="1591" xr:uid="{00000000-0005-0000-0000-000088060000}"/>
    <cellStyle name="Normál 92 2" xfId="1986" xr:uid="{00000000-0005-0000-0000-000089060000}"/>
    <cellStyle name="Normál 93" xfId="1592" xr:uid="{00000000-0005-0000-0000-00008A060000}"/>
    <cellStyle name="Normál 93 2" xfId="1987" xr:uid="{00000000-0005-0000-0000-00008B060000}"/>
    <cellStyle name="Normál 94" xfId="1593" xr:uid="{00000000-0005-0000-0000-00008C060000}"/>
    <cellStyle name="Normál 94 2" xfId="1988" xr:uid="{00000000-0005-0000-0000-00008D060000}"/>
    <cellStyle name="Normál 95" xfId="1594" xr:uid="{00000000-0005-0000-0000-00008E060000}"/>
    <cellStyle name="Normál 95 2" xfId="1989" xr:uid="{00000000-0005-0000-0000-00008F060000}"/>
    <cellStyle name="Normál 96" xfId="1595" xr:uid="{00000000-0005-0000-0000-000090060000}"/>
    <cellStyle name="Normál 96 2" xfId="1990" xr:uid="{00000000-0005-0000-0000-000091060000}"/>
    <cellStyle name="Normál 97" xfId="1596" xr:uid="{00000000-0005-0000-0000-000092060000}"/>
    <cellStyle name="Normál 97 2" xfId="1991" xr:uid="{00000000-0005-0000-0000-000093060000}"/>
    <cellStyle name="Normál 98" xfId="1597" xr:uid="{00000000-0005-0000-0000-000094060000}"/>
    <cellStyle name="Normál 98 2" xfId="1992" xr:uid="{00000000-0005-0000-0000-000095060000}"/>
    <cellStyle name="Normál 99" xfId="1735" xr:uid="{00000000-0005-0000-0000-000096060000}"/>
    <cellStyle name="Normál_0506_IR" xfId="30" xr:uid="{00000000-0005-0000-0000-000097060000}"/>
    <cellStyle name="Normal_CF06GR" xfId="31" xr:uid="{00000000-0005-0000-0000-000098060000}"/>
    <cellStyle name="Normál_historic consolidált P&amp;L quarters_0603" xfId="32" xr:uid="{00000000-0005-0000-0000-000099060000}"/>
    <cellStyle name="Normal_Mérleg" xfId="33" xr:uid="{00000000-0005-0000-0000-00009A060000}"/>
    <cellStyle name="Normál_Operating stat" xfId="34" xr:uid="{00000000-0005-0000-0000-00009B060000}"/>
    <cellStyle name="Normál_P&amp;L" xfId="35" xr:uid="{00000000-0005-0000-0000-00009C060000}"/>
    <cellStyle name="Normál_Segment" xfId="36" xr:uid="{00000000-0005-0000-0000-00009D060000}"/>
    <cellStyle name="Normál_segments_0209" xfId="37" xr:uid="{00000000-0005-0000-0000-00009E060000}"/>
    <cellStyle name="Normal_Sheet1" xfId="38" xr:uid="{00000000-0005-0000-0000-00009F060000}"/>
    <cellStyle name="Normál_web 4q2005 master_rebranded" xfId="39" xr:uid="{00000000-0005-0000-0000-0000A0060000}"/>
    <cellStyle name="Normalny_56.Podstawowe dane o woj.(1)" xfId="1041" xr:uid="{00000000-0005-0000-0000-0000A1060000}"/>
    <cellStyle name="Note" xfId="98" xr:uid="{00000000-0005-0000-0000-0000A2060000}"/>
    <cellStyle name="Note 2" xfId="1042" xr:uid="{00000000-0005-0000-0000-0000A3060000}"/>
    <cellStyle name="Note 2 2" xfId="1598" xr:uid="{00000000-0005-0000-0000-0000A4060000}"/>
    <cellStyle name="Note 2 2 2" xfId="1599" xr:uid="{00000000-0005-0000-0000-0000A5060000}"/>
    <cellStyle name="Note 2 3" xfId="1600" xr:uid="{00000000-0005-0000-0000-0000A6060000}"/>
    <cellStyle name="Note 2 4" xfId="1601" xr:uid="{00000000-0005-0000-0000-0000A7060000}"/>
    <cellStyle name="Note 2 5" xfId="2157" xr:uid="{00000000-0005-0000-0000-0000A8060000}"/>
    <cellStyle name="Note 3" xfId="1602" xr:uid="{00000000-0005-0000-0000-0000A9060000}"/>
    <cellStyle name="Note 4" xfId="1895" xr:uid="{00000000-0005-0000-0000-0000AA060000}"/>
    <cellStyle name="Note 5" xfId="1952" xr:uid="{00000000-0005-0000-0000-0000AB060000}"/>
    <cellStyle name="Output" xfId="99" xr:uid="{00000000-0005-0000-0000-0000AC060000}"/>
    <cellStyle name="Output 2" xfId="1603" xr:uid="{00000000-0005-0000-0000-0000AD060000}"/>
    <cellStyle name="Output 2 2" xfId="2158" xr:uid="{00000000-0005-0000-0000-0000AE060000}"/>
    <cellStyle name="Output 3" xfId="1896" xr:uid="{00000000-0005-0000-0000-0000AF060000}"/>
    <cellStyle name="Output 4" xfId="1882" xr:uid="{00000000-0005-0000-0000-0000B0060000}"/>
    <cellStyle name="OUTPUT LINE ITEMS" xfId="1043" xr:uid="{00000000-0005-0000-0000-0000B1060000}"/>
    <cellStyle name="Összesen 2" xfId="323" xr:uid="{00000000-0005-0000-0000-0000B2060000}"/>
    <cellStyle name="Összesen 3" xfId="455" xr:uid="{00000000-0005-0000-0000-0000B3060000}"/>
    <cellStyle name="Összesen 3 2" xfId="1044" xr:uid="{00000000-0005-0000-0000-0000B4060000}"/>
    <cellStyle name="Összesen 4" xfId="2159" xr:uid="{00000000-0005-0000-0000-0000B5060000}"/>
    <cellStyle name="Percent (0)" xfId="1045" xr:uid="{00000000-0005-0000-0000-0000B6060000}"/>
    <cellStyle name="Percent (0) 2" xfId="1046" xr:uid="{00000000-0005-0000-0000-0000B7060000}"/>
    <cellStyle name="Percent [0]" xfId="40" xr:uid="{00000000-0005-0000-0000-0000B8060000}"/>
    <cellStyle name="Percent [0] 2" xfId="325" xr:uid="{00000000-0005-0000-0000-0000B9060000}"/>
    <cellStyle name="Percent [0] 3" xfId="326" xr:uid="{00000000-0005-0000-0000-0000BA060000}"/>
    <cellStyle name="Percent [0] 4" xfId="324" xr:uid="{00000000-0005-0000-0000-0000BB060000}"/>
    <cellStyle name="Percent [0] 4 2" xfId="1047" xr:uid="{00000000-0005-0000-0000-0000BC060000}"/>
    <cellStyle name="Percent [0] 5" xfId="1048" xr:uid="{00000000-0005-0000-0000-0000BD060000}"/>
    <cellStyle name="Percent [00]" xfId="41" xr:uid="{00000000-0005-0000-0000-0000BE060000}"/>
    <cellStyle name="Percent [00] 2" xfId="328" xr:uid="{00000000-0005-0000-0000-0000BF060000}"/>
    <cellStyle name="Percent [00] 3" xfId="329" xr:uid="{00000000-0005-0000-0000-0000C0060000}"/>
    <cellStyle name="Percent [00] 4" xfId="327" xr:uid="{00000000-0005-0000-0000-0000C1060000}"/>
    <cellStyle name="Percent [00] 4 2" xfId="1049" xr:uid="{00000000-0005-0000-0000-0000C2060000}"/>
    <cellStyle name="Percent [00] 5" xfId="1050" xr:uid="{00000000-0005-0000-0000-0000C3060000}"/>
    <cellStyle name="Percent [2]" xfId="42" xr:uid="{00000000-0005-0000-0000-0000C4060000}"/>
    <cellStyle name="Percent [2] 2" xfId="331" xr:uid="{00000000-0005-0000-0000-0000C5060000}"/>
    <cellStyle name="Percent [2] 3" xfId="332" xr:uid="{00000000-0005-0000-0000-0000C6060000}"/>
    <cellStyle name="Percent [2] 4" xfId="333" xr:uid="{00000000-0005-0000-0000-0000C7060000}"/>
    <cellStyle name="Percent [2] 5" xfId="330" xr:uid="{00000000-0005-0000-0000-0000C8060000}"/>
    <cellStyle name="Percent [2] 5 2" xfId="1052" xr:uid="{00000000-0005-0000-0000-0000C9060000}"/>
    <cellStyle name="Percent [2] 5 3" xfId="1051" xr:uid="{00000000-0005-0000-0000-0000CA060000}"/>
    <cellStyle name="Percent 10" xfId="1604" xr:uid="{00000000-0005-0000-0000-0000CB060000}"/>
    <cellStyle name="Percent 11" xfId="1605" xr:uid="{00000000-0005-0000-0000-0000CC060000}"/>
    <cellStyle name="Percent 12" xfId="1606" xr:uid="{00000000-0005-0000-0000-0000CD060000}"/>
    <cellStyle name="Percent 13" xfId="1607" xr:uid="{00000000-0005-0000-0000-0000CE060000}"/>
    <cellStyle name="Percent 14" xfId="1608" xr:uid="{00000000-0005-0000-0000-0000CF060000}"/>
    <cellStyle name="Percent 15" xfId="1609" xr:uid="{00000000-0005-0000-0000-0000D0060000}"/>
    <cellStyle name="Percent 16" xfId="1610" xr:uid="{00000000-0005-0000-0000-0000D1060000}"/>
    <cellStyle name="Percent 17" xfId="1611" xr:uid="{00000000-0005-0000-0000-0000D2060000}"/>
    <cellStyle name="Percent 18" xfId="1612" xr:uid="{00000000-0005-0000-0000-0000D3060000}"/>
    <cellStyle name="Percent 19" xfId="1613" xr:uid="{00000000-0005-0000-0000-0000D4060000}"/>
    <cellStyle name="Percent 2" xfId="1053" xr:uid="{00000000-0005-0000-0000-0000D5060000}"/>
    <cellStyle name="Percent 2 2" xfId="1054" xr:uid="{00000000-0005-0000-0000-0000D6060000}"/>
    <cellStyle name="Percent 2 2 2" xfId="1614" xr:uid="{00000000-0005-0000-0000-0000D7060000}"/>
    <cellStyle name="Percent 2 3" xfId="1615" xr:uid="{00000000-0005-0000-0000-0000D8060000}"/>
    <cellStyle name="Percent 2 4" xfId="1616" xr:uid="{00000000-0005-0000-0000-0000D9060000}"/>
    <cellStyle name="Percent 2 5" xfId="1830" xr:uid="{00000000-0005-0000-0000-0000DA060000}"/>
    <cellStyle name="Percent 20" xfId="1617" xr:uid="{00000000-0005-0000-0000-0000DB060000}"/>
    <cellStyle name="Percent 21" xfId="1618" xr:uid="{00000000-0005-0000-0000-0000DC060000}"/>
    <cellStyle name="Percent 22" xfId="1619" xr:uid="{00000000-0005-0000-0000-0000DD060000}"/>
    <cellStyle name="Percent 23" xfId="1620" xr:uid="{00000000-0005-0000-0000-0000DE060000}"/>
    <cellStyle name="Percent 24" xfId="1621" xr:uid="{00000000-0005-0000-0000-0000DF060000}"/>
    <cellStyle name="Percent 25" xfId="1622" xr:uid="{00000000-0005-0000-0000-0000E0060000}"/>
    <cellStyle name="Percent 26" xfId="1623" xr:uid="{00000000-0005-0000-0000-0000E1060000}"/>
    <cellStyle name="Percent 27" xfId="1624" xr:uid="{00000000-0005-0000-0000-0000E2060000}"/>
    <cellStyle name="Percent 28" xfId="1625" xr:uid="{00000000-0005-0000-0000-0000E3060000}"/>
    <cellStyle name="Percent 29" xfId="1626" xr:uid="{00000000-0005-0000-0000-0000E4060000}"/>
    <cellStyle name="Percent 3" xfId="1055" xr:uid="{00000000-0005-0000-0000-0000E5060000}"/>
    <cellStyle name="Percent 3 2" xfId="1627" xr:uid="{00000000-0005-0000-0000-0000E6060000}"/>
    <cellStyle name="Percent 3 3" xfId="1628" xr:uid="{00000000-0005-0000-0000-0000E7060000}"/>
    <cellStyle name="Percent 30" xfId="1629" xr:uid="{00000000-0005-0000-0000-0000E8060000}"/>
    <cellStyle name="Percent 31" xfId="1630" xr:uid="{00000000-0005-0000-0000-0000E9060000}"/>
    <cellStyle name="Percent 32" xfId="1631" xr:uid="{00000000-0005-0000-0000-0000EA060000}"/>
    <cellStyle name="Percent 33" xfId="1632" xr:uid="{00000000-0005-0000-0000-0000EB060000}"/>
    <cellStyle name="Percent 34" xfId="1633" xr:uid="{00000000-0005-0000-0000-0000EC060000}"/>
    <cellStyle name="Percent 35" xfId="1634" xr:uid="{00000000-0005-0000-0000-0000ED060000}"/>
    <cellStyle name="Percent 36" xfId="1635" xr:uid="{00000000-0005-0000-0000-0000EE060000}"/>
    <cellStyle name="Percent 37" xfId="1636" xr:uid="{00000000-0005-0000-0000-0000EF060000}"/>
    <cellStyle name="Percent 38" xfId="1637" xr:uid="{00000000-0005-0000-0000-0000F0060000}"/>
    <cellStyle name="Percent 39" xfId="1943" xr:uid="{00000000-0005-0000-0000-0000F1060000}"/>
    <cellStyle name="Percent 4" xfId="1056" xr:uid="{00000000-0005-0000-0000-0000F2060000}"/>
    <cellStyle name="Percent 40" xfId="1949" xr:uid="{00000000-0005-0000-0000-0000F3060000}"/>
    <cellStyle name="Percent 41" xfId="1950" xr:uid="{00000000-0005-0000-0000-0000F4060000}"/>
    <cellStyle name="Percent 42" xfId="1951" xr:uid="{00000000-0005-0000-0000-0000F5060000}"/>
    <cellStyle name="Percent 43" xfId="1953" xr:uid="{00000000-0005-0000-0000-0000F6060000}"/>
    <cellStyle name="Percent 44" xfId="1954" xr:uid="{00000000-0005-0000-0000-0000F7060000}"/>
    <cellStyle name="Percent 45" xfId="1955" xr:uid="{00000000-0005-0000-0000-0000F8060000}"/>
    <cellStyle name="Percent 46" xfId="1928" xr:uid="{00000000-0005-0000-0000-0000F9060000}"/>
    <cellStyle name="Percent 47" xfId="1879" xr:uid="{00000000-0005-0000-0000-0000FA060000}"/>
    <cellStyle name="Percent 48" xfId="1957" xr:uid="{00000000-0005-0000-0000-0000FB060000}"/>
    <cellStyle name="Percent 49" xfId="1982" xr:uid="{00000000-0005-0000-0000-0000FC060000}"/>
    <cellStyle name="Percent 5" xfId="1638" xr:uid="{00000000-0005-0000-0000-0000FD060000}"/>
    <cellStyle name="Percent 6" xfId="1639" xr:uid="{00000000-0005-0000-0000-0000FE060000}"/>
    <cellStyle name="Percent 7" xfId="1640" xr:uid="{00000000-0005-0000-0000-0000FF060000}"/>
    <cellStyle name="Percent 8" xfId="1641" xr:uid="{00000000-0005-0000-0000-000000070000}"/>
    <cellStyle name="Percent 9" xfId="1642" xr:uid="{00000000-0005-0000-0000-000001070000}"/>
    <cellStyle name="Planungsobjekt" xfId="1057" xr:uid="{00000000-0005-0000-0000-000002070000}"/>
    <cellStyle name="PrePop Currency (0)" xfId="43" xr:uid="{00000000-0005-0000-0000-000003070000}"/>
    <cellStyle name="PrePop Currency (0) 2" xfId="335" xr:uid="{00000000-0005-0000-0000-000004070000}"/>
    <cellStyle name="PrePop Currency (0) 3" xfId="336" xr:uid="{00000000-0005-0000-0000-000005070000}"/>
    <cellStyle name="PrePop Currency (0) 4" xfId="334" xr:uid="{00000000-0005-0000-0000-000006070000}"/>
    <cellStyle name="PrePop Currency (0) 4 2" xfId="1058" xr:uid="{00000000-0005-0000-0000-000007070000}"/>
    <cellStyle name="PrePop Currency (0) 5" xfId="1059" xr:uid="{00000000-0005-0000-0000-000008070000}"/>
    <cellStyle name="PrePop Currency (2)" xfId="44" xr:uid="{00000000-0005-0000-0000-000009070000}"/>
    <cellStyle name="PrePop Currency (2) 2" xfId="338" xr:uid="{00000000-0005-0000-0000-00000A070000}"/>
    <cellStyle name="PrePop Currency (2) 3" xfId="339" xr:uid="{00000000-0005-0000-0000-00000B070000}"/>
    <cellStyle name="PrePop Currency (2) 4" xfId="337" xr:uid="{00000000-0005-0000-0000-00000C070000}"/>
    <cellStyle name="PrePop Currency (2) 4 2" xfId="1060" xr:uid="{00000000-0005-0000-0000-00000D070000}"/>
    <cellStyle name="PrePop Currency (2) 5" xfId="1061" xr:uid="{00000000-0005-0000-0000-00000E070000}"/>
    <cellStyle name="PrePop Units (0)" xfId="45" xr:uid="{00000000-0005-0000-0000-00000F070000}"/>
    <cellStyle name="PrePop Units (0) 2" xfId="341" xr:uid="{00000000-0005-0000-0000-000010070000}"/>
    <cellStyle name="PrePop Units (0) 3" xfId="342" xr:uid="{00000000-0005-0000-0000-000011070000}"/>
    <cellStyle name="PrePop Units (0) 4" xfId="340" xr:uid="{00000000-0005-0000-0000-000012070000}"/>
    <cellStyle name="PrePop Units (0) 4 2" xfId="1062" xr:uid="{00000000-0005-0000-0000-000013070000}"/>
    <cellStyle name="PrePop Units (0) 5" xfId="1063" xr:uid="{00000000-0005-0000-0000-000014070000}"/>
    <cellStyle name="PrePop Units (1)" xfId="46" xr:uid="{00000000-0005-0000-0000-000015070000}"/>
    <cellStyle name="PrePop Units (1) 2" xfId="344" xr:uid="{00000000-0005-0000-0000-000016070000}"/>
    <cellStyle name="PrePop Units (1) 3" xfId="345" xr:uid="{00000000-0005-0000-0000-000017070000}"/>
    <cellStyle name="PrePop Units (1) 4" xfId="343" xr:uid="{00000000-0005-0000-0000-000018070000}"/>
    <cellStyle name="PrePop Units (1) 4 2" xfId="1064" xr:uid="{00000000-0005-0000-0000-000019070000}"/>
    <cellStyle name="PrePop Units (1) 5" xfId="1065" xr:uid="{00000000-0005-0000-0000-00001A070000}"/>
    <cellStyle name="PrePop Units (2)" xfId="47" xr:uid="{00000000-0005-0000-0000-00001B070000}"/>
    <cellStyle name="PrePop Units (2) 2" xfId="347" xr:uid="{00000000-0005-0000-0000-00001C070000}"/>
    <cellStyle name="PrePop Units (2) 3" xfId="348" xr:uid="{00000000-0005-0000-0000-00001D070000}"/>
    <cellStyle name="PrePop Units (2) 4" xfId="346" xr:uid="{00000000-0005-0000-0000-00001E070000}"/>
    <cellStyle name="PrePop Units (2) 4 2" xfId="1066" xr:uid="{00000000-0005-0000-0000-00001F070000}"/>
    <cellStyle name="PrePop Units (2) 5" xfId="1067" xr:uid="{00000000-0005-0000-0000-000020070000}"/>
    <cellStyle name="Prozent_066_otherDirectCosts_S&amp;D" xfId="1068" xr:uid="{00000000-0005-0000-0000-000021070000}"/>
    <cellStyle name="PSChar" xfId="1069" xr:uid="{00000000-0005-0000-0000-000022070000}"/>
    <cellStyle name="PSDate" xfId="1070" xr:uid="{00000000-0005-0000-0000-000023070000}"/>
    <cellStyle name="PSDec" xfId="1071" xr:uid="{00000000-0005-0000-0000-000024070000}"/>
    <cellStyle name="PSHeading" xfId="1072" xr:uid="{00000000-0005-0000-0000-000025070000}"/>
    <cellStyle name="PSHeading 2" xfId="1073" xr:uid="{00000000-0005-0000-0000-000026070000}"/>
    <cellStyle name="PSInt" xfId="1074" xr:uid="{00000000-0005-0000-0000-000027070000}"/>
    <cellStyle name="PSSpacer" xfId="1075" xr:uid="{00000000-0005-0000-0000-000028070000}"/>
    <cellStyle name="RevList" xfId="1076" xr:uid="{00000000-0005-0000-0000-000029070000}"/>
    <cellStyle name="RevList 2" xfId="1983" xr:uid="{00000000-0005-0000-0000-00002A070000}"/>
    <cellStyle name="Rossz 2" xfId="349" xr:uid="{00000000-0005-0000-0000-00002B070000}"/>
    <cellStyle name="Rossz 3" xfId="434" xr:uid="{00000000-0005-0000-0000-00002C070000}"/>
    <cellStyle name="Rossz 3 2" xfId="1078" xr:uid="{00000000-0005-0000-0000-00002D070000}"/>
    <cellStyle name="Rossz 4" xfId="2160" xr:uid="{00000000-0005-0000-0000-00002E070000}"/>
    <cellStyle name="saját1" xfId="1079" xr:uid="{00000000-0005-0000-0000-00002F070000}"/>
    <cellStyle name="SAPBEXaggData" xfId="100" xr:uid="{00000000-0005-0000-0000-000030070000}"/>
    <cellStyle name="SAPBEXaggData 2" xfId="350" xr:uid="{00000000-0005-0000-0000-000031070000}"/>
    <cellStyle name="SAPBEXaggData 2 2" xfId="510" xr:uid="{00000000-0005-0000-0000-000032070000}"/>
    <cellStyle name="SAPBEXaggData 2 2 2" xfId="1643" xr:uid="{00000000-0005-0000-0000-000033070000}"/>
    <cellStyle name="SAPBEXaggData 2 2 3" xfId="1081" xr:uid="{00000000-0005-0000-0000-000034070000}"/>
    <cellStyle name="SAPBEXaggData 2 3" xfId="1080" xr:uid="{00000000-0005-0000-0000-000035070000}"/>
    <cellStyle name="SAPBEXaggData 3" xfId="425" xr:uid="{00000000-0005-0000-0000-000036070000}"/>
    <cellStyle name="SAPBEXaggData 3 2" xfId="511" xr:uid="{00000000-0005-0000-0000-000037070000}"/>
    <cellStyle name="SAPBEXaggData 4" xfId="462" xr:uid="{00000000-0005-0000-0000-000038070000}"/>
    <cellStyle name="SAPBEXaggData 4 2" xfId="509" xr:uid="{00000000-0005-0000-0000-000039070000}"/>
    <cellStyle name="SAPBEXaggDataEmph" xfId="101" xr:uid="{00000000-0005-0000-0000-00003A070000}"/>
    <cellStyle name="SAPBEXaggDataEmph 2" xfId="351" xr:uid="{00000000-0005-0000-0000-00003B070000}"/>
    <cellStyle name="SAPBEXaggDataEmph 2 2" xfId="512" xr:uid="{00000000-0005-0000-0000-00003C070000}"/>
    <cellStyle name="SAPBEXaggDataEmph 2 3" xfId="1082" xr:uid="{00000000-0005-0000-0000-00003D070000}"/>
    <cellStyle name="SAPBEXaggDataEmph 3" xfId="463" xr:uid="{00000000-0005-0000-0000-00003E070000}"/>
    <cellStyle name="SAPBEXaggDataEmph 4" xfId="2161" xr:uid="{00000000-0005-0000-0000-00003F070000}"/>
    <cellStyle name="SAPBEXaggItem" xfId="102" xr:uid="{00000000-0005-0000-0000-000040070000}"/>
    <cellStyle name="SAPBEXaggItem 2" xfId="353" xr:uid="{00000000-0005-0000-0000-000041070000}"/>
    <cellStyle name="SAPBEXaggItem 2 2" xfId="514" xr:uid="{00000000-0005-0000-0000-000042070000}"/>
    <cellStyle name="SAPBEXaggItem 2 2 2" xfId="1644" xr:uid="{00000000-0005-0000-0000-000043070000}"/>
    <cellStyle name="SAPBEXaggItem 2 2 3" xfId="1084" xr:uid="{00000000-0005-0000-0000-000044070000}"/>
    <cellStyle name="SAPBEXaggItem 2 3" xfId="1083" xr:uid="{00000000-0005-0000-0000-000045070000}"/>
    <cellStyle name="SAPBEXaggItem 3" xfId="352" xr:uid="{00000000-0005-0000-0000-000046070000}"/>
    <cellStyle name="SAPBEXaggItem 3 2" xfId="515" xr:uid="{00000000-0005-0000-0000-000047070000}"/>
    <cellStyle name="SAPBEXaggItem 4" xfId="464" xr:uid="{00000000-0005-0000-0000-000048070000}"/>
    <cellStyle name="SAPBEXaggItem 4 2" xfId="513" xr:uid="{00000000-0005-0000-0000-000049070000}"/>
    <cellStyle name="SAPBEXaggItemX" xfId="103" xr:uid="{00000000-0005-0000-0000-00004A070000}"/>
    <cellStyle name="SAPBEXaggItemX 2" xfId="354" xr:uid="{00000000-0005-0000-0000-00004B070000}"/>
    <cellStyle name="SAPBEXaggItemX 2 2" xfId="516" xr:uid="{00000000-0005-0000-0000-00004C070000}"/>
    <cellStyle name="SAPBEXaggItemX 2 3" xfId="1085" xr:uid="{00000000-0005-0000-0000-00004D070000}"/>
    <cellStyle name="SAPBEXaggItemX 3" xfId="465" xr:uid="{00000000-0005-0000-0000-00004E070000}"/>
    <cellStyle name="SAPBEXaggItemX 4" xfId="2162" xr:uid="{00000000-0005-0000-0000-00004F070000}"/>
    <cellStyle name="SAPBEXchaText" xfId="104" xr:uid="{00000000-0005-0000-0000-000050070000}"/>
    <cellStyle name="SAPBEXchaText 2" xfId="356" xr:uid="{00000000-0005-0000-0000-000051070000}"/>
    <cellStyle name="SAPBEXchaText 2 2" xfId="518" xr:uid="{00000000-0005-0000-0000-000052070000}"/>
    <cellStyle name="SAPBEXchaText 2 2 2" xfId="1645" xr:uid="{00000000-0005-0000-0000-000053070000}"/>
    <cellStyle name="SAPBEXchaText 2 2 3" xfId="1087" xr:uid="{00000000-0005-0000-0000-000054070000}"/>
    <cellStyle name="SAPBEXchaText 2 3" xfId="1086" xr:uid="{00000000-0005-0000-0000-000055070000}"/>
    <cellStyle name="SAPBEXchaText 3" xfId="355" xr:uid="{00000000-0005-0000-0000-000056070000}"/>
    <cellStyle name="SAPBEXchaText 3 2" xfId="519" xr:uid="{00000000-0005-0000-0000-000057070000}"/>
    <cellStyle name="SAPBEXchaText 4" xfId="466" xr:uid="{00000000-0005-0000-0000-000058070000}"/>
    <cellStyle name="SAPBEXchaText 4 2" xfId="517" xr:uid="{00000000-0005-0000-0000-000059070000}"/>
    <cellStyle name="SAPBEXexcBad7" xfId="105" xr:uid="{00000000-0005-0000-0000-00005A070000}"/>
    <cellStyle name="SAPBEXexcBad7 2" xfId="357" xr:uid="{00000000-0005-0000-0000-00005B070000}"/>
    <cellStyle name="SAPBEXexcBad7 2 2" xfId="521" xr:uid="{00000000-0005-0000-0000-00005C070000}"/>
    <cellStyle name="SAPBEXexcBad7 2 3" xfId="1088" xr:uid="{00000000-0005-0000-0000-00005D070000}"/>
    <cellStyle name="SAPBEXexcBad7 3" xfId="467" xr:uid="{00000000-0005-0000-0000-00005E070000}"/>
    <cellStyle name="SAPBEXexcBad7 3 2" xfId="520" xr:uid="{00000000-0005-0000-0000-00005F070000}"/>
    <cellStyle name="SAPBEXexcBad7 4" xfId="2163" xr:uid="{00000000-0005-0000-0000-000060070000}"/>
    <cellStyle name="SAPBEXexcBad8" xfId="106" xr:uid="{00000000-0005-0000-0000-000061070000}"/>
    <cellStyle name="SAPBEXexcBad8 2" xfId="358" xr:uid="{00000000-0005-0000-0000-000062070000}"/>
    <cellStyle name="SAPBEXexcBad8 2 2" xfId="523" xr:uid="{00000000-0005-0000-0000-000063070000}"/>
    <cellStyle name="SAPBEXexcBad8 2 3" xfId="1089" xr:uid="{00000000-0005-0000-0000-000064070000}"/>
    <cellStyle name="SAPBEXexcBad8 3" xfId="468" xr:uid="{00000000-0005-0000-0000-000065070000}"/>
    <cellStyle name="SAPBEXexcBad8 3 2" xfId="522" xr:uid="{00000000-0005-0000-0000-000066070000}"/>
    <cellStyle name="SAPBEXexcBad8 4" xfId="2164" xr:uid="{00000000-0005-0000-0000-000067070000}"/>
    <cellStyle name="SAPBEXexcBad9" xfId="107" xr:uid="{00000000-0005-0000-0000-000068070000}"/>
    <cellStyle name="SAPBEXexcBad9 2" xfId="359" xr:uid="{00000000-0005-0000-0000-000069070000}"/>
    <cellStyle name="SAPBEXexcBad9 2 2" xfId="525" xr:uid="{00000000-0005-0000-0000-00006A070000}"/>
    <cellStyle name="SAPBEXexcBad9 2 3" xfId="1090" xr:uid="{00000000-0005-0000-0000-00006B070000}"/>
    <cellStyle name="SAPBEXexcBad9 3" xfId="469" xr:uid="{00000000-0005-0000-0000-00006C070000}"/>
    <cellStyle name="SAPBEXexcBad9 3 2" xfId="524" xr:uid="{00000000-0005-0000-0000-00006D070000}"/>
    <cellStyle name="SAPBEXexcBad9 4" xfId="2165" xr:uid="{00000000-0005-0000-0000-00006E070000}"/>
    <cellStyle name="SAPBEXexcCritical4" xfId="108" xr:uid="{00000000-0005-0000-0000-00006F070000}"/>
    <cellStyle name="SAPBEXexcCritical4 2" xfId="360" xr:uid="{00000000-0005-0000-0000-000070070000}"/>
    <cellStyle name="SAPBEXexcCritical4 2 2" xfId="527" xr:uid="{00000000-0005-0000-0000-000071070000}"/>
    <cellStyle name="SAPBEXexcCritical4 2 3" xfId="1091" xr:uid="{00000000-0005-0000-0000-000072070000}"/>
    <cellStyle name="SAPBEXexcCritical4 3" xfId="470" xr:uid="{00000000-0005-0000-0000-000073070000}"/>
    <cellStyle name="SAPBEXexcCritical4 3 2" xfId="526" xr:uid="{00000000-0005-0000-0000-000074070000}"/>
    <cellStyle name="SAPBEXexcCritical4 4" xfId="2166" xr:uid="{00000000-0005-0000-0000-000075070000}"/>
    <cellStyle name="SAPBEXexcCritical5" xfId="109" xr:uid="{00000000-0005-0000-0000-000076070000}"/>
    <cellStyle name="SAPBEXexcCritical5 2" xfId="361" xr:uid="{00000000-0005-0000-0000-000077070000}"/>
    <cellStyle name="SAPBEXexcCritical5 2 2" xfId="529" xr:uid="{00000000-0005-0000-0000-000078070000}"/>
    <cellStyle name="SAPBEXexcCritical5 2 3" xfId="1092" xr:uid="{00000000-0005-0000-0000-000079070000}"/>
    <cellStyle name="SAPBEXexcCritical5 3" xfId="471" xr:uid="{00000000-0005-0000-0000-00007A070000}"/>
    <cellStyle name="SAPBEXexcCritical5 3 2" xfId="528" xr:uid="{00000000-0005-0000-0000-00007B070000}"/>
    <cellStyle name="SAPBEXexcCritical5 4" xfId="2167" xr:uid="{00000000-0005-0000-0000-00007C070000}"/>
    <cellStyle name="SAPBEXexcCritical6" xfId="110" xr:uid="{00000000-0005-0000-0000-00007D070000}"/>
    <cellStyle name="SAPBEXexcCritical6 2" xfId="362" xr:uid="{00000000-0005-0000-0000-00007E070000}"/>
    <cellStyle name="SAPBEXexcCritical6 2 2" xfId="531" xr:uid="{00000000-0005-0000-0000-00007F070000}"/>
    <cellStyle name="SAPBEXexcCritical6 2 3" xfId="1094" xr:uid="{00000000-0005-0000-0000-000080070000}"/>
    <cellStyle name="SAPBEXexcCritical6 3" xfId="472" xr:uid="{00000000-0005-0000-0000-000081070000}"/>
    <cellStyle name="SAPBEXexcCritical6 3 2" xfId="530" xr:uid="{00000000-0005-0000-0000-000082070000}"/>
    <cellStyle name="SAPBEXexcCritical6 4" xfId="2168" xr:uid="{00000000-0005-0000-0000-000083070000}"/>
    <cellStyle name="SAPBEXexcGood1" xfId="111" xr:uid="{00000000-0005-0000-0000-000084070000}"/>
    <cellStyle name="SAPBEXexcGood1 2" xfId="363" xr:uid="{00000000-0005-0000-0000-000085070000}"/>
    <cellStyle name="SAPBEXexcGood1 2 2" xfId="533" xr:uid="{00000000-0005-0000-0000-000086070000}"/>
    <cellStyle name="SAPBEXexcGood1 2 3" xfId="1095" xr:uid="{00000000-0005-0000-0000-000087070000}"/>
    <cellStyle name="SAPBEXexcGood1 3" xfId="473" xr:uid="{00000000-0005-0000-0000-000088070000}"/>
    <cellStyle name="SAPBEXexcGood1 3 2" xfId="532" xr:uid="{00000000-0005-0000-0000-000089070000}"/>
    <cellStyle name="SAPBEXexcGood1 4" xfId="2169" xr:uid="{00000000-0005-0000-0000-00008A070000}"/>
    <cellStyle name="SAPBEXexcGood2" xfId="112" xr:uid="{00000000-0005-0000-0000-00008B070000}"/>
    <cellStyle name="SAPBEXexcGood2 2" xfId="364" xr:uid="{00000000-0005-0000-0000-00008C070000}"/>
    <cellStyle name="SAPBEXexcGood2 2 2" xfId="535" xr:uid="{00000000-0005-0000-0000-00008D070000}"/>
    <cellStyle name="SAPBEXexcGood2 2 3" xfId="1096" xr:uid="{00000000-0005-0000-0000-00008E070000}"/>
    <cellStyle name="SAPBEXexcGood2 3" xfId="474" xr:uid="{00000000-0005-0000-0000-00008F070000}"/>
    <cellStyle name="SAPBEXexcGood2 3 2" xfId="534" xr:uid="{00000000-0005-0000-0000-000090070000}"/>
    <cellStyle name="SAPBEXexcGood2 4" xfId="2170" xr:uid="{00000000-0005-0000-0000-000091070000}"/>
    <cellStyle name="SAPBEXexcGood3" xfId="113" xr:uid="{00000000-0005-0000-0000-000092070000}"/>
    <cellStyle name="SAPBEXexcGood3 2" xfId="365" xr:uid="{00000000-0005-0000-0000-000093070000}"/>
    <cellStyle name="SAPBEXexcGood3 2 2" xfId="537" xr:uid="{00000000-0005-0000-0000-000094070000}"/>
    <cellStyle name="SAPBEXexcGood3 2 3" xfId="1097" xr:uid="{00000000-0005-0000-0000-000095070000}"/>
    <cellStyle name="SAPBEXexcGood3 3" xfId="475" xr:uid="{00000000-0005-0000-0000-000096070000}"/>
    <cellStyle name="SAPBEXexcGood3 3 2" xfId="536" xr:uid="{00000000-0005-0000-0000-000097070000}"/>
    <cellStyle name="SAPBEXexcGood3 4" xfId="2171" xr:uid="{00000000-0005-0000-0000-000098070000}"/>
    <cellStyle name="SAPBEXfilterDrill" xfId="114" xr:uid="{00000000-0005-0000-0000-000099070000}"/>
    <cellStyle name="SAPBEXfilterDrill 2" xfId="367" xr:uid="{00000000-0005-0000-0000-00009A070000}"/>
    <cellStyle name="SAPBEXfilterDrill 2 2" xfId="1099" xr:uid="{00000000-0005-0000-0000-00009B070000}"/>
    <cellStyle name="SAPBEXfilterDrill 2 2 2" xfId="2172" xr:uid="{00000000-0005-0000-0000-00009C070000}"/>
    <cellStyle name="SAPBEXfilterDrill 2 3" xfId="1098" xr:uid="{00000000-0005-0000-0000-00009D070000}"/>
    <cellStyle name="SAPBEXfilterDrill 3" xfId="366" xr:uid="{00000000-0005-0000-0000-00009E070000}"/>
    <cellStyle name="SAPBEXfilterDrill 3 2" xfId="539" xr:uid="{00000000-0005-0000-0000-00009F070000}"/>
    <cellStyle name="SAPBEXfilterDrill 4" xfId="476" xr:uid="{00000000-0005-0000-0000-0000A0070000}"/>
    <cellStyle name="SAPBEXfilterDrill 4 2" xfId="538" xr:uid="{00000000-0005-0000-0000-0000A1070000}"/>
    <cellStyle name="SAPBEXfilterDrill 5" xfId="2173" xr:uid="{00000000-0005-0000-0000-0000A2070000}"/>
    <cellStyle name="SAPBEXfilterItem" xfId="115" xr:uid="{00000000-0005-0000-0000-0000A3070000}"/>
    <cellStyle name="SAPBEXfilterItem 2" xfId="369" xr:uid="{00000000-0005-0000-0000-0000A4070000}"/>
    <cellStyle name="SAPBEXfilterItem 2 2" xfId="1101" xr:uid="{00000000-0005-0000-0000-0000A5070000}"/>
    <cellStyle name="SAPBEXfilterItem 2 2 2" xfId="2174" xr:uid="{00000000-0005-0000-0000-0000A6070000}"/>
    <cellStyle name="SAPBEXfilterItem 2 3" xfId="1100" xr:uid="{00000000-0005-0000-0000-0000A7070000}"/>
    <cellStyle name="SAPBEXfilterItem 3" xfId="368" xr:uid="{00000000-0005-0000-0000-0000A8070000}"/>
    <cellStyle name="SAPBEXfilterItem 3 2" xfId="540" xr:uid="{00000000-0005-0000-0000-0000A9070000}"/>
    <cellStyle name="SAPBEXfilterItem 4" xfId="477" xr:uid="{00000000-0005-0000-0000-0000AA070000}"/>
    <cellStyle name="SAPBEXfilterItem 5" xfId="2175" xr:uid="{00000000-0005-0000-0000-0000AB070000}"/>
    <cellStyle name="SAPBEXfilterText" xfId="116" xr:uid="{00000000-0005-0000-0000-0000AC070000}"/>
    <cellStyle name="SAPBEXfilterText 2" xfId="370" xr:uid="{00000000-0005-0000-0000-0000AD070000}"/>
    <cellStyle name="SAPBEXfilterText 2 2" xfId="541" xr:uid="{00000000-0005-0000-0000-0000AE070000}"/>
    <cellStyle name="SAPBEXfilterText 2 3" xfId="1102" xr:uid="{00000000-0005-0000-0000-0000AF070000}"/>
    <cellStyle name="SAPBEXfilterText 3" xfId="478" xr:uid="{00000000-0005-0000-0000-0000B0070000}"/>
    <cellStyle name="SAPBEXfilterText 4" xfId="2176" xr:uid="{00000000-0005-0000-0000-0000B1070000}"/>
    <cellStyle name="SAPBEXformats" xfId="117" xr:uid="{00000000-0005-0000-0000-0000B2070000}"/>
    <cellStyle name="SAPBEXformats 2" xfId="372" xr:uid="{00000000-0005-0000-0000-0000B3070000}"/>
    <cellStyle name="SAPBEXformats 2 2" xfId="543" xr:uid="{00000000-0005-0000-0000-0000B4070000}"/>
    <cellStyle name="SAPBEXformats 2 2 2" xfId="1646" xr:uid="{00000000-0005-0000-0000-0000B5070000}"/>
    <cellStyle name="SAPBEXformats 2 2 3" xfId="1104" xr:uid="{00000000-0005-0000-0000-0000B6070000}"/>
    <cellStyle name="SAPBEXformats 2 3" xfId="1103" xr:uid="{00000000-0005-0000-0000-0000B7070000}"/>
    <cellStyle name="SAPBEXformats 3" xfId="371" xr:uid="{00000000-0005-0000-0000-0000B8070000}"/>
    <cellStyle name="SAPBEXformats 3 2" xfId="544" xr:uid="{00000000-0005-0000-0000-0000B9070000}"/>
    <cellStyle name="SAPBEXformats 4" xfId="479" xr:uid="{00000000-0005-0000-0000-0000BA070000}"/>
    <cellStyle name="SAPBEXformats 4 2" xfId="542" xr:uid="{00000000-0005-0000-0000-0000BB070000}"/>
    <cellStyle name="SAPBEXheaderItem" xfId="118" xr:uid="{00000000-0005-0000-0000-0000BC070000}"/>
    <cellStyle name="SAPBEXheaderItem 2" xfId="374" xr:uid="{00000000-0005-0000-0000-0000BD070000}"/>
    <cellStyle name="SAPBEXheaderItem 2 2" xfId="1108" xr:uid="{00000000-0005-0000-0000-0000BE070000}"/>
    <cellStyle name="SAPBEXheaderItem 2 2 2" xfId="2177" xr:uid="{00000000-0005-0000-0000-0000BF070000}"/>
    <cellStyle name="SAPBEXheaderItem 2 3" xfId="1107" xr:uid="{00000000-0005-0000-0000-0000C0070000}"/>
    <cellStyle name="SAPBEXheaderItem 3" xfId="373" xr:uid="{00000000-0005-0000-0000-0000C1070000}"/>
    <cellStyle name="SAPBEXheaderItem 3 2" xfId="546" xr:uid="{00000000-0005-0000-0000-0000C2070000}"/>
    <cellStyle name="SAPBEXheaderItem 4" xfId="480" xr:uid="{00000000-0005-0000-0000-0000C3070000}"/>
    <cellStyle name="SAPBEXheaderItem 4 2" xfId="545" xr:uid="{00000000-0005-0000-0000-0000C4070000}"/>
    <cellStyle name="SAPBEXheaderItem 5" xfId="2178" xr:uid="{00000000-0005-0000-0000-0000C5070000}"/>
    <cellStyle name="SAPBEXheaderText" xfId="119" xr:uid="{00000000-0005-0000-0000-0000C6070000}"/>
    <cellStyle name="SAPBEXheaderText 2" xfId="376" xr:uid="{00000000-0005-0000-0000-0000C7070000}"/>
    <cellStyle name="SAPBEXheaderText 2 2" xfId="1110" xr:uid="{00000000-0005-0000-0000-0000C8070000}"/>
    <cellStyle name="SAPBEXheaderText 2 2 2" xfId="2179" xr:uid="{00000000-0005-0000-0000-0000C9070000}"/>
    <cellStyle name="SAPBEXheaderText 2 3" xfId="1109" xr:uid="{00000000-0005-0000-0000-0000CA070000}"/>
    <cellStyle name="SAPBEXheaderText 3" xfId="375" xr:uid="{00000000-0005-0000-0000-0000CB070000}"/>
    <cellStyle name="SAPBEXheaderText 3 2" xfId="548" xr:uid="{00000000-0005-0000-0000-0000CC070000}"/>
    <cellStyle name="SAPBEXheaderText 4" xfId="481" xr:uid="{00000000-0005-0000-0000-0000CD070000}"/>
    <cellStyle name="SAPBEXheaderText 4 2" xfId="547" xr:uid="{00000000-0005-0000-0000-0000CE070000}"/>
    <cellStyle name="SAPBEXHLevel0" xfId="120" xr:uid="{00000000-0005-0000-0000-0000CF070000}"/>
    <cellStyle name="SAPBEXHLevel0 2" xfId="378" xr:uid="{00000000-0005-0000-0000-0000D0070000}"/>
    <cellStyle name="SAPBEXHLevel0 2 2" xfId="1112" xr:uid="{00000000-0005-0000-0000-0000D1070000}"/>
    <cellStyle name="SAPBEXHLevel0 2 2 2" xfId="2063" xr:uid="{00000000-0005-0000-0000-0000D2070000}"/>
    <cellStyle name="SAPBEXHLevel0 2 3" xfId="1111" xr:uid="{00000000-0005-0000-0000-0000D3070000}"/>
    <cellStyle name="SAPBEXHLevel0 3" xfId="377" xr:uid="{00000000-0005-0000-0000-0000D4070000}"/>
    <cellStyle name="SAPBEXHLevel0 3 2" xfId="550" xr:uid="{00000000-0005-0000-0000-0000D5070000}"/>
    <cellStyle name="SAPBEXHLevel0 4" xfId="482" xr:uid="{00000000-0005-0000-0000-0000D6070000}"/>
    <cellStyle name="SAPBEXHLevel0 4 2" xfId="549" xr:uid="{00000000-0005-0000-0000-0000D7070000}"/>
    <cellStyle name="SAPBEXHLevel0X" xfId="121" xr:uid="{00000000-0005-0000-0000-0000D8070000}"/>
    <cellStyle name="SAPBEXHLevel0X 2" xfId="379" xr:uid="{00000000-0005-0000-0000-0000D9070000}"/>
    <cellStyle name="SAPBEXHLevel0X 2 2" xfId="1115" xr:uid="{00000000-0005-0000-0000-0000DA070000}"/>
    <cellStyle name="SAPBEXHLevel0X 2 2 2" xfId="2180" xr:uid="{00000000-0005-0000-0000-0000DB070000}"/>
    <cellStyle name="SAPBEXHLevel0X 2 3" xfId="1114" xr:uid="{00000000-0005-0000-0000-0000DC070000}"/>
    <cellStyle name="SAPBEXHLevel0X 3" xfId="449" xr:uid="{00000000-0005-0000-0000-0000DD070000}"/>
    <cellStyle name="SAPBEXHLevel0X 3 2" xfId="552" xr:uid="{00000000-0005-0000-0000-0000DE070000}"/>
    <cellStyle name="SAPBEXHLevel0X 4" xfId="483" xr:uid="{00000000-0005-0000-0000-0000DF070000}"/>
    <cellStyle name="SAPBEXHLevel0X 4 2" xfId="551" xr:uid="{00000000-0005-0000-0000-0000E0070000}"/>
    <cellStyle name="SAPBEXHLevel0X 5" xfId="2181" xr:uid="{00000000-0005-0000-0000-0000E1070000}"/>
    <cellStyle name="SAPBEXHLevel1" xfId="122" xr:uid="{00000000-0005-0000-0000-0000E2070000}"/>
    <cellStyle name="SAPBEXHLevel1 2" xfId="381" xr:uid="{00000000-0005-0000-0000-0000E3070000}"/>
    <cellStyle name="SAPBEXHLevel1 2 2" xfId="1117" xr:uid="{00000000-0005-0000-0000-0000E4070000}"/>
    <cellStyle name="SAPBEXHLevel1 2 2 2" xfId="2064" xr:uid="{00000000-0005-0000-0000-0000E5070000}"/>
    <cellStyle name="SAPBEXHLevel1 2 3" xfId="1116" xr:uid="{00000000-0005-0000-0000-0000E6070000}"/>
    <cellStyle name="SAPBEXHLevel1 3" xfId="380" xr:uid="{00000000-0005-0000-0000-0000E7070000}"/>
    <cellStyle name="SAPBEXHLevel1 3 2" xfId="554" xr:uid="{00000000-0005-0000-0000-0000E8070000}"/>
    <cellStyle name="SAPBEXHLevel1 3 3" xfId="1649" xr:uid="{00000000-0005-0000-0000-0000E9070000}"/>
    <cellStyle name="SAPBEXHLevel1 4" xfId="484" xr:uid="{00000000-0005-0000-0000-0000EA070000}"/>
    <cellStyle name="SAPBEXHLevel1 4 2" xfId="553" xr:uid="{00000000-0005-0000-0000-0000EB070000}"/>
    <cellStyle name="SAPBEXHLevel1X" xfId="123" xr:uid="{00000000-0005-0000-0000-0000EC070000}"/>
    <cellStyle name="SAPBEXHLevel1X 2" xfId="382" xr:uid="{00000000-0005-0000-0000-0000ED070000}"/>
    <cellStyle name="SAPBEXHLevel1X 2 2" xfId="1120" xr:uid="{00000000-0005-0000-0000-0000EE070000}"/>
    <cellStyle name="SAPBEXHLevel1X 2 2 2" xfId="2182" xr:uid="{00000000-0005-0000-0000-0000EF070000}"/>
    <cellStyle name="SAPBEXHLevel1X 2 3" xfId="1119" xr:uid="{00000000-0005-0000-0000-0000F0070000}"/>
    <cellStyle name="SAPBEXHLevel1X 3" xfId="450" xr:uid="{00000000-0005-0000-0000-0000F1070000}"/>
    <cellStyle name="SAPBEXHLevel1X 3 2" xfId="556" xr:uid="{00000000-0005-0000-0000-0000F2070000}"/>
    <cellStyle name="SAPBEXHLevel1X 4" xfId="485" xr:uid="{00000000-0005-0000-0000-0000F3070000}"/>
    <cellStyle name="SAPBEXHLevel1X 4 2" xfId="555" xr:uid="{00000000-0005-0000-0000-0000F4070000}"/>
    <cellStyle name="SAPBEXHLevel1X 5" xfId="2183" xr:uid="{00000000-0005-0000-0000-0000F5070000}"/>
    <cellStyle name="SAPBEXHLevel2" xfId="124" xr:uid="{00000000-0005-0000-0000-0000F6070000}"/>
    <cellStyle name="SAPBEXHLevel2 2" xfId="384" xr:uid="{00000000-0005-0000-0000-0000F7070000}"/>
    <cellStyle name="SAPBEXHLevel2 2 2" xfId="1122" xr:uid="{00000000-0005-0000-0000-0000F8070000}"/>
    <cellStyle name="SAPBEXHLevel2 2 2 2" xfId="2065" xr:uid="{00000000-0005-0000-0000-0000F9070000}"/>
    <cellStyle name="SAPBEXHLevel2 2 3" xfId="1121" xr:uid="{00000000-0005-0000-0000-0000FA070000}"/>
    <cellStyle name="SAPBEXHLevel2 3" xfId="383" xr:uid="{00000000-0005-0000-0000-0000FB070000}"/>
    <cellStyle name="SAPBEXHLevel2 3 2" xfId="558" xr:uid="{00000000-0005-0000-0000-0000FC070000}"/>
    <cellStyle name="SAPBEXHLevel2 3 3" xfId="1650" xr:uid="{00000000-0005-0000-0000-0000FD070000}"/>
    <cellStyle name="SAPBEXHLevel2 4" xfId="486" xr:uid="{00000000-0005-0000-0000-0000FE070000}"/>
    <cellStyle name="SAPBEXHLevel2 4 2" xfId="557" xr:uid="{00000000-0005-0000-0000-0000FF070000}"/>
    <cellStyle name="SAPBEXHLevel2X" xfId="125" xr:uid="{00000000-0005-0000-0000-000000080000}"/>
    <cellStyle name="SAPBEXHLevel2X 2" xfId="385" xr:uid="{00000000-0005-0000-0000-000001080000}"/>
    <cellStyle name="SAPBEXHLevel2X 2 2" xfId="1124" xr:uid="{00000000-0005-0000-0000-000002080000}"/>
    <cellStyle name="SAPBEXHLevel2X 2 2 2" xfId="2184" xr:uid="{00000000-0005-0000-0000-000003080000}"/>
    <cellStyle name="SAPBEXHLevel2X 2 3" xfId="1123" xr:uid="{00000000-0005-0000-0000-000004080000}"/>
    <cellStyle name="SAPBEXHLevel2X 3" xfId="451" xr:uid="{00000000-0005-0000-0000-000005080000}"/>
    <cellStyle name="SAPBEXHLevel2X 3 2" xfId="560" xr:uid="{00000000-0005-0000-0000-000006080000}"/>
    <cellStyle name="SAPBEXHLevel2X 4" xfId="487" xr:uid="{00000000-0005-0000-0000-000007080000}"/>
    <cellStyle name="SAPBEXHLevel2X 4 2" xfId="559" xr:uid="{00000000-0005-0000-0000-000008080000}"/>
    <cellStyle name="SAPBEXHLevel2X 5" xfId="2185" xr:uid="{00000000-0005-0000-0000-000009080000}"/>
    <cellStyle name="SAPBEXHLevel3" xfId="126" xr:uid="{00000000-0005-0000-0000-00000A080000}"/>
    <cellStyle name="SAPBEXHLevel3 2" xfId="387" xr:uid="{00000000-0005-0000-0000-00000B080000}"/>
    <cellStyle name="SAPBEXHLevel3 2 2" xfId="1126" xr:uid="{00000000-0005-0000-0000-00000C080000}"/>
    <cellStyle name="SAPBEXHLevel3 2 2 2" xfId="2066" xr:uid="{00000000-0005-0000-0000-00000D080000}"/>
    <cellStyle name="SAPBEXHLevel3 2 3" xfId="1125" xr:uid="{00000000-0005-0000-0000-00000E080000}"/>
    <cellStyle name="SAPBEXHLevel3 3" xfId="386" xr:uid="{00000000-0005-0000-0000-00000F080000}"/>
    <cellStyle name="SAPBEXHLevel3 3 2" xfId="562" xr:uid="{00000000-0005-0000-0000-000010080000}"/>
    <cellStyle name="SAPBEXHLevel3 3 3" xfId="1652" xr:uid="{00000000-0005-0000-0000-000011080000}"/>
    <cellStyle name="SAPBEXHLevel3 3 4" xfId="1127" xr:uid="{00000000-0005-0000-0000-000012080000}"/>
    <cellStyle name="SAPBEXHLevel3 4" xfId="488" xr:uid="{00000000-0005-0000-0000-000013080000}"/>
    <cellStyle name="SAPBEXHLevel3 4 2" xfId="561" xr:uid="{00000000-0005-0000-0000-000014080000}"/>
    <cellStyle name="SAPBEXHLevel3 5" xfId="1653" xr:uid="{00000000-0005-0000-0000-000015080000}"/>
    <cellStyle name="SAPBEXHLevel3_Munka1" xfId="1129" xr:uid="{00000000-0005-0000-0000-000016080000}"/>
    <cellStyle name="SAPBEXHLevel3X" xfId="127" xr:uid="{00000000-0005-0000-0000-000017080000}"/>
    <cellStyle name="SAPBEXHLevel3X 2" xfId="389" xr:uid="{00000000-0005-0000-0000-000018080000}"/>
    <cellStyle name="SAPBEXHLevel3X 2 2" xfId="564" xr:uid="{00000000-0005-0000-0000-000019080000}"/>
    <cellStyle name="SAPBEXHLevel3X 2 3" xfId="2186" xr:uid="{00000000-0005-0000-0000-00001A080000}"/>
    <cellStyle name="SAPBEXHLevel3X 3" xfId="390" xr:uid="{00000000-0005-0000-0000-00001B080000}"/>
    <cellStyle name="SAPBEXHLevel3X 3 2" xfId="565" xr:uid="{00000000-0005-0000-0000-00001C080000}"/>
    <cellStyle name="SAPBEXHLevel3X 4" xfId="391" xr:uid="{00000000-0005-0000-0000-00001D080000}"/>
    <cellStyle name="SAPBEXHLevel3X 4 2" xfId="563" xr:uid="{00000000-0005-0000-0000-00001E080000}"/>
    <cellStyle name="SAPBEXHLevel3X 4 2 2" xfId="1132" xr:uid="{00000000-0005-0000-0000-00001F080000}"/>
    <cellStyle name="SAPBEXHLevel3X 4 3" xfId="1131" xr:uid="{00000000-0005-0000-0000-000020080000}"/>
    <cellStyle name="SAPBEXHLevel3X 5" xfId="388" xr:uid="{00000000-0005-0000-0000-000021080000}"/>
    <cellStyle name="SAPBEXHLevel3X 5 2" xfId="1654" xr:uid="{00000000-0005-0000-0000-000022080000}"/>
    <cellStyle name="SAPBEXHLevel3X 6" xfId="452" xr:uid="{00000000-0005-0000-0000-000023080000}"/>
    <cellStyle name="SAPBEXHLevel3X 7" xfId="489" xr:uid="{00000000-0005-0000-0000-000024080000}"/>
    <cellStyle name="SAPBEXHLevel3X 8" xfId="2187" xr:uid="{00000000-0005-0000-0000-000025080000}"/>
    <cellStyle name="SAPBEXHLevel3X_Munka1" xfId="1133" xr:uid="{00000000-0005-0000-0000-000026080000}"/>
    <cellStyle name="SAPBEXinputData" xfId="392" xr:uid="{00000000-0005-0000-0000-000027080000}"/>
    <cellStyle name="SAPBEXinputData 2" xfId="453" xr:uid="{00000000-0005-0000-0000-000028080000}"/>
    <cellStyle name="SAPBEXinputData 2 2" xfId="566" xr:uid="{00000000-0005-0000-0000-000029080000}"/>
    <cellStyle name="SAPBEXinputData 3" xfId="501" xr:uid="{00000000-0005-0000-0000-00002A080000}"/>
    <cellStyle name="SAPBEXinputData 3 2" xfId="1136" xr:uid="{00000000-0005-0000-0000-00002B080000}"/>
    <cellStyle name="SAPBEXinputData 3 3" xfId="1135" xr:uid="{00000000-0005-0000-0000-00002C080000}"/>
    <cellStyle name="SAPBEXinputData 4" xfId="2188" xr:uid="{00000000-0005-0000-0000-00002D080000}"/>
    <cellStyle name="SAPBEXItemHeader" xfId="393" xr:uid="{00000000-0005-0000-0000-00002E080000}"/>
    <cellStyle name="SAPBEXresData" xfId="128" xr:uid="{00000000-0005-0000-0000-00002F080000}"/>
    <cellStyle name="SAPBEXresData 2" xfId="394" xr:uid="{00000000-0005-0000-0000-000030080000}"/>
    <cellStyle name="SAPBEXresData 2 2" xfId="567" xr:uid="{00000000-0005-0000-0000-000031080000}"/>
    <cellStyle name="SAPBEXresData 2 3" xfId="1137" xr:uid="{00000000-0005-0000-0000-000032080000}"/>
    <cellStyle name="SAPBEXresData 3" xfId="490" xr:uid="{00000000-0005-0000-0000-000033080000}"/>
    <cellStyle name="SAPBEXresData 4" xfId="2189" xr:uid="{00000000-0005-0000-0000-000034080000}"/>
    <cellStyle name="SAPBEXresDataEmph" xfId="129" xr:uid="{00000000-0005-0000-0000-000035080000}"/>
    <cellStyle name="SAPBEXresDataEmph 2" xfId="395" xr:uid="{00000000-0005-0000-0000-000036080000}"/>
    <cellStyle name="SAPBEXresDataEmph 2 2" xfId="568" xr:uid="{00000000-0005-0000-0000-000037080000}"/>
    <cellStyle name="SAPBEXresDataEmph 2 3" xfId="1138" xr:uid="{00000000-0005-0000-0000-000038080000}"/>
    <cellStyle name="SAPBEXresDataEmph 3" xfId="491" xr:uid="{00000000-0005-0000-0000-000039080000}"/>
    <cellStyle name="SAPBEXresDataEmph 4" xfId="2190" xr:uid="{00000000-0005-0000-0000-00003A080000}"/>
    <cellStyle name="SAPBEXresItem" xfId="130" xr:uid="{00000000-0005-0000-0000-00003B080000}"/>
    <cellStyle name="SAPBEXresItem 2" xfId="396" xr:uid="{00000000-0005-0000-0000-00003C080000}"/>
    <cellStyle name="SAPBEXresItem 2 2" xfId="569" xr:uid="{00000000-0005-0000-0000-00003D080000}"/>
    <cellStyle name="SAPBEXresItem 2 3" xfId="1139" xr:uid="{00000000-0005-0000-0000-00003E080000}"/>
    <cellStyle name="SAPBEXresItem 3" xfId="492" xr:uid="{00000000-0005-0000-0000-00003F080000}"/>
    <cellStyle name="SAPBEXresItem 4" xfId="2191" xr:uid="{00000000-0005-0000-0000-000040080000}"/>
    <cellStyle name="SAPBEXresItemX" xfId="131" xr:uid="{00000000-0005-0000-0000-000041080000}"/>
    <cellStyle name="SAPBEXresItemX 2" xfId="397" xr:uid="{00000000-0005-0000-0000-000042080000}"/>
    <cellStyle name="SAPBEXresItemX 2 2" xfId="570" xr:uid="{00000000-0005-0000-0000-000043080000}"/>
    <cellStyle name="SAPBEXresItemX 2 3" xfId="1140" xr:uid="{00000000-0005-0000-0000-000044080000}"/>
    <cellStyle name="SAPBEXresItemX 3" xfId="493" xr:uid="{00000000-0005-0000-0000-000045080000}"/>
    <cellStyle name="SAPBEXresItemX 4" xfId="2192" xr:uid="{00000000-0005-0000-0000-000046080000}"/>
    <cellStyle name="SAPBEXstdData" xfId="132" xr:uid="{00000000-0005-0000-0000-000047080000}"/>
    <cellStyle name="SAPBEXstdData 2" xfId="133" xr:uid="{00000000-0005-0000-0000-000048080000}"/>
    <cellStyle name="SAPBEXstdData 2 2" xfId="572" xr:uid="{00000000-0005-0000-0000-000049080000}"/>
    <cellStyle name="SAPBEXstdData 3" xfId="398" xr:uid="{00000000-0005-0000-0000-00004A080000}"/>
    <cellStyle name="SAPBEXstdData 3 2" xfId="573" xr:uid="{00000000-0005-0000-0000-00004B080000}"/>
    <cellStyle name="SAPBEXstdData 3 3" xfId="1141" xr:uid="{00000000-0005-0000-0000-00004C080000}"/>
    <cellStyle name="SAPBEXstdData 4" xfId="494" xr:uid="{00000000-0005-0000-0000-00004D080000}"/>
    <cellStyle name="SAPBEXstdData 4 2" xfId="571" xr:uid="{00000000-0005-0000-0000-00004E080000}"/>
    <cellStyle name="SAPBEXstdData 5" xfId="1655" xr:uid="{00000000-0005-0000-0000-00004F080000}"/>
    <cellStyle name="SAPBEXstdData_Munka1" xfId="1142" xr:uid="{00000000-0005-0000-0000-000050080000}"/>
    <cellStyle name="SAPBEXstdDataEmph" xfId="134" xr:uid="{00000000-0005-0000-0000-000051080000}"/>
    <cellStyle name="SAPBEXstdDataEmph 2" xfId="399" xr:uid="{00000000-0005-0000-0000-000052080000}"/>
    <cellStyle name="SAPBEXstdDataEmph 2 2" xfId="574" xr:uid="{00000000-0005-0000-0000-000053080000}"/>
    <cellStyle name="SAPBEXstdDataEmph 2 3" xfId="1143" xr:uid="{00000000-0005-0000-0000-000054080000}"/>
    <cellStyle name="SAPBEXstdDataEmph 3" xfId="495" xr:uid="{00000000-0005-0000-0000-000055080000}"/>
    <cellStyle name="SAPBEXstdDataEmph 4" xfId="2193" xr:uid="{00000000-0005-0000-0000-000056080000}"/>
    <cellStyle name="SAPBEXstdItem" xfId="135" xr:uid="{00000000-0005-0000-0000-000057080000}"/>
    <cellStyle name="SAPBEXstdItem 2" xfId="401" xr:uid="{00000000-0005-0000-0000-000058080000}"/>
    <cellStyle name="SAPBEXstdItem 2 2" xfId="575" xr:uid="{00000000-0005-0000-0000-000059080000}"/>
    <cellStyle name="SAPBEXstdItem 2 2 2" xfId="1656" xr:uid="{00000000-0005-0000-0000-00005A080000}"/>
    <cellStyle name="SAPBEXstdItem 2 2 3" xfId="1145" xr:uid="{00000000-0005-0000-0000-00005B080000}"/>
    <cellStyle name="SAPBEXstdItem 2 3" xfId="1144" xr:uid="{00000000-0005-0000-0000-00005C080000}"/>
    <cellStyle name="SAPBEXstdItem 3" xfId="402" xr:uid="{00000000-0005-0000-0000-00005D080000}"/>
    <cellStyle name="SAPBEXstdItem 4" xfId="400" xr:uid="{00000000-0005-0000-0000-00005E080000}"/>
    <cellStyle name="SAPBEXstdItem 5" xfId="496" xr:uid="{00000000-0005-0000-0000-00005F080000}"/>
    <cellStyle name="SAPBEXstdItemX" xfId="136" xr:uid="{00000000-0005-0000-0000-000060080000}"/>
    <cellStyle name="SAPBEXstdItemX 2" xfId="403" xr:uid="{00000000-0005-0000-0000-000061080000}"/>
    <cellStyle name="SAPBEXstdItemX 2 2" xfId="576" xr:uid="{00000000-0005-0000-0000-000062080000}"/>
    <cellStyle name="SAPBEXstdItemX 2 3" xfId="1146" xr:uid="{00000000-0005-0000-0000-000063080000}"/>
    <cellStyle name="SAPBEXstdItemX 3" xfId="497" xr:uid="{00000000-0005-0000-0000-000064080000}"/>
    <cellStyle name="SAPBEXtitle" xfId="137" xr:uid="{00000000-0005-0000-0000-000065080000}"/>
    <cellStyle name="SAPBEXtitle 2" xfId="405" xr:uid="{00000000-0005-0000-0000-000066080000}"/>
    <cellStyle name="SAPBEXtitle 2 2" xfId="2194" xr:uid="{00000000-0005-0000-0000-000067080000}"/>
    <cellStyle name="SAPBEXtitle 3" xfId="404" xr:uid="{00000000-0005-0000-0000-000068080000}"/>
    <cellStyle name="SAPBEXtitle 3 2" xfId="577" xr:uid="{00000000-0005-0000-0000-000069080000}"/>
    <cellStyle name="SAPBEXtitle 4" xfId="498" xr:uid="{00000000-0005-0000-0000-00006A080000}"/>
    <cellStyle name="SAPBEXunassignedItem" xfId="406" xr:uid="{00000000-0005-0000-0000-00006B080000}"/>
    <cellStyle name="SAPBEXunassignedItem 2" xfId="502" xr:uid="{00000000-0005-0000-0000-00006C080000}"/>
    <cellStyle name="SAPBEXundefined" xfId="138" xr:uid="{00000000-0005-0000-0000-00006D080000}"/>
    <cellStyle name="SAPBEXundefined 2" xfId="407" xr:uid="{00000000-0005-0000-0000-00006E080000}"/>
    <cellStyle name="SAPBEXundefined 2 2" xfId="578" xr:uid="{00000000-0005-0000-0000-00006F080000}"/>
    <cellStyle name="SAPBEXundefined 2 3" xfId="1147" xr:uid="{00000000-0005-0000-0000-000070080000}"/>
    <cellStyle name="SAPBEXundefined 3" xfId="499" xr:uid="{00000000-0005-0000-0000-000071080000}"/>
    <cellStyle name="SAPBEXundefined 4" xfId="2195" xr:uid="{00000000-0005-0000-0000-000072080000}"/>
    <cellStyle name="Seiten" xfId="1148" xr:uid="{00000000-0005-0000-0000-000073080000}"/>
    <cellStyle name="SeitenEingabe" xfId="1149" xr:uid="{00000000-0005-0000-0000-000074080000}"/>
    <cellStyle name="SeitennichtSichtbar" xfId="1150" xr:uid="{00000000-0005-0000-0000-000075080000}"/>
    <cellStyle name="Semleges 2" xfId="408" xr:uid="{00000000-0005-0000-0000-000076080000}"/>
    <cellStyle name="Semleges 2 2" xfId="2196" xr:uid="{00000000-0005-0000-0000-000077080000}"/>
    <cellStyle name="Semleges 3" xfId="444" xr:uid="{00000000-0005-0000-0000-000078080000}"/>
    <cellStyle name="Semleges 3 2" xfId="1152" xr:uid="{00000000-0005-0000-0000-000079080000}"/>
    <cellStyle name="Semleges 4" xfId="2197" xr:uid="{00000000-0005-0000-0000-00007A080000}"/>
    <cellStyle name="Sheet Title" xfId="409" xr:uid="{00000000-0005-0000-0000-00007B080000}"/>
    <cellStyle name="Spalten" xfId="1153" xr:uid="{00000000-0005-0000-0000-00007C080000}"/>
    <cellStyle name="Standard 4_KP_Master_R-29-02-2012_20120220_GuV_V2" xfId="1657" xr:uid="{00000000-0005-0000-0000-00007D080000}"/>
    <cellStyle name="Standard_020827_VSTR_Imp_V2.7-x" xfId="1154" xr:uid="{00000000-0005-0000-0000-00007E080000}"/>
    <cellStyle name="Stílus 1" xfId="48" xr:uid="{00000000-0005-0000-0000-00007F080000}"/>
    <cellStyle name="Stílus 1 2" xfId="410" xr:uid="{00000000-0005-0000-0000-000080080000}"/>
    <cellStyle name="Stílus 1 2 2" xfId="1155" xr:uid="{00000000-0005-0000-0000-000081080000}"/>
    <cellStyle name="Stílus 1 3" xfId="1658" xr:uid="{00000000-0005-0000-0000-000082080000}"/>
    <cellStyle name="Style 1" xfId="1156" xr:uid="{00000000-0005-0000-0000-000083080000}"/>
    <cellStyle name="Style 1 2" xfId="1157" xr:uid="{00000000-0005-0000-0000-000084080000}"/>
    <cellStyle name="Style 1 3" xfId="1158" xr:uid="{00000000-0005-0000-0000-000085080000}"/>
    <cellStyle name="Style 1 3 2" xfId="1659" xr:uid="{00000000-0005-0000-0000-000086080000}"/>
    <cellStyle name="Subscribers" xfId="1159" xr:uid="{00000000-0005-0000-0000-000087080000}"/>
    <cellStyle name="Subtotal" xfId="1160" xr:uid="{00000000-0005-0000-0000-000088080000}"/>
    <cellStyle name="Számítás 2" xfId="411" xr:uid="{00000000-0005-0000-0000-000089080000}"/>
    <cellStyle name="Számítás 3" xfId="435" xr:uid="{00000000-0005-0000-0000-00008A080000}"/>
    <cellStyle name="Számítás 3 2" xfId="1162" xr:uid="{00000000-0005-0000-0000-00008B080000}"/>
    <cellStyle name="Számítás 4" xfId="1163" xr:uid="{00000000-0005-0000-0000-00008C080000}"/>
    <cellStyle name="Számítás 4 2" xfId="2198" xr:uid="{00000000-0005-0000-0000-00008D080000}"/>
    <cellStyle name="Százalék" xfId="49" builtinId="5"/>
    <cellStyle name="Százalék 10" xfId="1164" xr:uid="{00000000-0005-0000-0000-00008F080000}"/>
    <cellStyle name="Százalék 11" xfId="1165" xr:uid="{00000000-0005-0000-0000-000090080000}"/>
    <cellStyle name="Százalék 2" xfId="139" xr:uid="{00000000-0005-0000-0000-000091080000}"/>
    <cellStyle name="Százalék 2 2" xfId="413" xr:uid="{00000000-0005-0000-0000-000092080000}"/>
    <cellStyle name="Százalék 2 2 2" xfId="1168" xr:uid="{00000000-0005-0000-0000-000093080000}"/>
    <cellStyle name="Százalék 2 2 3" xfId="1167" xr:uid="{00000000-0005-0000-0000-000094080000}"/>
    <cellStyle name="Százalék 2 3" xfId="579" xr:uid="{00000000-0005-0000-0000-000095080000}"/>
    <cellStyle name="Százalék 2 3 2" xfId="1169" xr:uid="{00000000-0005-0000-0000-000096080000}"/>
    <cellStyle name="Százalék 2 4" xfId="1170" xr:uid="{00000000-0005-0000-0000-000097080000}"/>
    <cellStyle name="Százalék 2 4 2" xfId="2199" xr:uid="{00000000-0005-0000-0000-000098080000}"/>
    <cellStyle name="Százalék 2 5" xfId="1171" xr:uid="{00000000-0005-0000-0000-000099080000}"/>
    <cellStyle name="Százalék 2 6" xfId="1172" xr:uid="{00000000-0005-0000-0000-00009A080000}"/>
    <cellStyle name="Százalék 2 6 2" xfId="1173" xr:uid="{00000000-0005-0000-0000-00009B080000}"/>
    <cellStyle name="Százalék 2 7" xfId="1660" xr:uid="{00000000-0005-0000-0000-00009C080000}"/>
    <cellStyle name="Százalék 2 8" xfId="1661" xr:uid="{00000000-0005-0000-0000-00009D080000}"/>
    <cellStyle name="Százalék 2 9" xfId="1166" xr:uid="{00000000-0005-0000-0000-00009E080000}"/>
    <cellStyle name="Százalék 3" xfId="140" xr:uid="{00000000-0005-0000-0000-00009F080000}"/>
    <cellStyle name="Százalék 3 2" xfId="1174" xr:uid="{00000000-0005-0000-0000-0000A0080000}"/>
    <cellStyle name="Százalék 3 3" xfId="1175" xr:uid="{00000000-0005-0000-0000-0000A1080000}"/>
    <cellStyle name="Százalék 4" xfId="414" xr:uid="{00000000-0005-0000-0000-0000A2080000}"/>
    <cellStyle name="Százalék 4 2" xfId="1176" xr:uid="{00000000-0005-0000-0000-0000A3080000}"/>
    <cellStyle name="Százalék 5" xfId="415" xr:uid="{00000000-0005-0000-0000-0000A4080000}"/>
    <cellStyle name="Százalék 5 2" xfId="1177" xr:uid="{00000000-0005-0000-0000-0000A5080000}"/>
    <cellStyle name="Százalék 5 3" xfId="1178" xr:uid="{00000000-0005-0000-0000-0000A6080000}"/>
    <cellStyle name="Százalék 5 3 2" xfId="1179" xr:uid="{00000000-0005-0000-0000-0000A7080000}"/>
    <cellStyle name="Százalék 6" xfId="412" xr:uid="{00000000-0005-0000-0000-0000A8080000}"/>
    <cellStyle name="Százalék 6 2" xfId="1181" xr:uid="{00000000-0005-0000-0000-0000A9080000}"/>
    <cellStyle name="Százalék 6 3" xfId="1180" xr:uid="{00000000-0005-0000-0000-0000AA080000}"/>
    <cellStyle name="Százalék 7" xfId="500" xr:uid="{00000000-0005-0000-0000-0000AB080000}"/>
    <cellStyle name="Százalék 7 2" xfId="1182" xr:uid="{00000000-0005-0000-0000-0000AC080000}"/>
    <cellStyle name="Százalék 7 2 2" xfId="1183" xr:uid="{00000000-0005-0000-0000-0000AD080000}"/>
    <cellStyle name="Százalék 7 3" xfId="1827" xr:uid="{00000000-0005-0000-0000-0000AE080000}"/>
    <cellStyle name="Százalék 8" xfId="55" xr:uid="{00000000-0005-0000-0000-0000AF080000}"/>
    <cellStyle name="Százalék 8 2" xfId="1185" xr:uid="{00000000-0005-0000-0000-0000B0080000}"/>
    <cellStyle name="Százalék 8 3" xfId="1186" xr:uid="{00000000-0005-0000-0000-0000B1080000}"/>
    <cellStyle name="Százalék 8 3 2" xfId="1187" xr:uid="{00000000-0005-0000-0000-0000B2080000}"/>
    <cellStyle name="Százalék 8 4" xfId="1184" xr:uid="{00000000-0005-0000-0000-0000B3080000}"/>
    <cellStyle name="Százalék 8 5" xfId="1833" xr:uid="{00000000-0005-0000-0000-0000B4080000}"/>
    <cellStyle name="Százalék 8 6" xfId="2200" xr:uid="{00000000-0005-0000-0000-0000B5080000}"/>
    <cellStyle name="Százalék 9" xfId="1188" xr:uid="{00000000-0005-0000-0000-0000B6080000}"/>
    <cellStyle name="Százalék 9 2" xfId="1189" xr:uid="{00000000-0005-0000-0000-0000B7080000}"/>
    <cellStyle name="Table" xfId="1190" xr:uid="{00000000-0005-0000-0000-0000B8080000}"/>
    <cellStyle name="taples Plaza" xfId="1191" xr:uid="{00000000-0005-0000-0000-0000B9080000}"/>
    <cellStyle name="taples Plaza 2" xfId="1192" xr:uid="{00000000-0005-0000-0000-0000BA080000}"/>
    <cellStyle name="Text Indent A" xfId="50" xr:uid="{00000000-0005-0000-0000-0000BB080000}"/>
    <cellStyle name="Text Indent A 2" xfId="417" xr:uid="{00000000-0005-0000-0000-0000BC080000}"/>
    <cellStyle name="Text Indent A 3" xfId="418" xr:uid="{00000000-0005-0000-0000-0000BD080000}"/>
    <cellStyle name="Text Indent A 4" xfId="416" xr:uid="{00000000-0005-0000-0000-0000BE080000}"/>
    <cellStyle name="Text Indent B" xfId="51" xr:uid="{00000000-0005-0000-0000-0000BF080000}"/>
    <cellStyle name="Text Indent B 2" xfId="420" xr:uid="{00000000-0005-0000-0000-0000C0080000}"/>
    <cellStyle name="Text Indent B 3" xfId="421" xr:uid="{00000000-0005-0000-0000-0000C1080000}"/>
    <cellStyle name="Text Indent B 4" xfId="419" xr:uid="{00000000-0005-0000-0000-0000C2080000}"/>
    <cellStyle name="Text Indent B 4 2" xfId="1193" xr:uid="{00000000-0005-0000-0000-0000C3080000}"/>
    <cellStyle name="Text Indent B 5" xfId="1194" xr:uid="{00000000-0005-0000-0000-0000C4080000}"/>
    <cellStyle name="Text Indent C" xfId="52" xr:uid="{00000000-0005-0000-0000-0000C5080000}"/>
    <cellStyle name="Text Indent C 2" xfId="423" xr:uid="{00000000-0005-0000-0000-0000C6080000}"/>
    <cellStyle name="Text Indent C 3" xfId="424" xr:uid="{00000000-0005-0000-0000-0000C7080000}"/>
    <cellStyle name="Text Indent C 4" xfId="422" xr:uid="{00000000-0005-0000-0000-0000C8080000}"/>
    <cellStyle name="Text Indent C 4 2" xfId="1195" xr:uid="{00000000-0005-0000-0000-0000C9080000}"/>
    <cellStyle name="Text Indent C 5" xfId="1196" xr:uid="{00000000-0005-0000-0000-0000CA080000}"/>
    <cellStyle name="þ_x001d_ð&quot;&amp;¢û’&amp;›û_x000b__x0008_4_x000e__x000e__x000f__x0007__x0001__x0001_" xfId="1197" xr:uid="{00000000-0005-0000-0000-0000CB080000}"/>
    <cellStyle name="þ_x001d_ð&quot;&amp;¢û’&amp;›û_x000b__x0008_4_x000e__x000e__x000f__x0007__x0001__x0001_ 2" xfId="1198" xr:uid="{00000000-0005-0000-0000-0000CC080000}"/>
    <cellStyle name="Title" xfId="141" xr:uid="{00000000-0005-0000-0000-0000CD080000}"/>
    <cellStyle name="Title 2" xfId="1199" xr:uid="{00000000-0005-0000-0000-0000CE080000}"/>
    <cellStyle name="Total" xfId="142" xr:uid="{00000000-0005-0000-0000-0000CF080000}"/>
    <cellStyle name="Total 2" xfId="1663" xr:uid="{00000000-0005-0000-0000-0000D0080000}"/>
    <cellStyle name="Total 2 2" xfId="2201" xr:uid="{00000000-0005-0000-0000-0000D1080000}"/>
    <cellStyle name="Total 3" xfId="1918" xr:uid="{00000000-0005-0000-0000-0000D2080000}"/>
    <cellStyle name="Total 4" xfId="1947" xr:uid="{00000000-0005-0000-0000-0000D3080000}"/>
    <cellStyle name="Uhrzeit" xfId="1200" xr:uid="{00000000-0005-0000-0000-0000D4080000}"/>
    <cellStyle name="User_Defined_A" xfId="1201" xr:uid="{00000000-0005-0000-0000-0000D5080000}"/>
    <cellStyle name="Valuta [0]_OFFICE_" xfId="1202" xr:uid="{00000000-0005-0000-0000-0000D6080000}"/>
    <cellStyle name="Valuta_OFFICE_" xfId="1203" xr:uid="{00000000-0005-0000-0000-0000D7080000}"/>
    <cellStyle name="Währung [0]_066_otherDirectCosts_S&amp;D" xfId="1204" xr:uid="{00000000-0005-0000-0000-0000D8080000}"/>
    <cellStyle name="Währung_066_otherDirectCosts_S&amp;D" xfId="1205" xr:uid="{00000000-0005-0000-0000-0000D9080000}"/>
    <cellStyle name="Warning Text" xfId="143" xr:uid="{00000000-0005-0000-0000-0000DA080000}"/>
    <cellStyle name="Warning Text 2" xfId="1664" xr:uid="{00000000-0005-0000-0000-0000DB080000}"/>
    <cellStyle name="Warning Text 2 2" xfId="2202" xr:uid="{00000000-0005-0000-0000-0000DC080000}"/>
    <cellStyle name="Warning Text 3" xfId="1919" xr:uid="{00000000-0005-0000-0000-0000DD080000}"/>
    <cellStyle name="Warning Text 4" xfId="1894" xr:uid="{00000000-0005-0000-0000-0000DE080000}"/>
    <cellStyle name="Zeilen" xfId="1206" xr:uid="{00000000-0005-0000-0000-0000DF080000}"/>
    <cellStyle name="Zeilen 2" xfId="1207" xr:uid="{00000000-0005-0000-0000-0000E0080000}"/>
    <cellStyle name="Zellen" xfId="1208" xr:uid="{00000000-0005-0000-0000-0000E1080000}"/>
    <cellStyle name="Zellen 2" xfId="1209" xr:uid="{00000000-0005-0000-0000-0000E2080000}"/>
    <cellStyle name="Zellen%" xfId="1210" xr:uid="{00000000-0005-0000-0000-0000E3080000}"/>
    <cellStyle name="Zellen% 2" xfId="1211" xr:uid="{00000000-0005-0000-0000-0000E4080000}"/>
    <cellStyle name="Zellen,2" xfId="1212" xr:uid="{00000000-0005-0000-0000-0000E5080000}"/>
    <cellStyle name="Zellen,2 2" xfId="1213" xr:uid="{00000000-0005-0000-0000-0000E6080000}"/>
    <cellStyle name="Zellen_110413_MM_FC_Mobile voice, sms-mms_v6_Massvalid BG" xfId="1214" xr:uid="{00000000-0005-0000-0000-0000E7080000}"/>
    <cellStyle name="ZellenNichtSichtbar" xfId="1215" xr:uid="{00000000-0005-0000-0000-0000E8080000}"/>
    <cellStyle name="ZellenNichtSichtbar 2" xfId="1216" xr:uid="{00000000-0005-0000-0000-0000E9080000}"/>
  </cellStyles>
  <dxfs count="0"/>
  <tableStyles count="0" defaultTableStyle="TableStyleMedium9" defaultPivotStyle="PivotStyleLight16"/>
  <colors>
    <mruColors>
      <color rgb="FFE2007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>
    <pageSetUpPr fitToPage="1"/>
  </sheetPr>
  <dimension ref="A1:K82"/>
  <sheetViews>
    <sheetView showGridLines="0" tabSelected="1" zoomScale="80" zoomScaleNormal="80" zoomScaleSheetLayoutView="9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G30" sqref="G30"/>
    </sheetView>
  </sheetViews>
  <sheetFormatPr defaultColWidth="9.1796875" defaultRowHeight="13"/>
  <cols>
    <col min="1" max="2" width="3.453125" style="1" customWidth="1"/>
    <col min="3" max="3" width="45" style="1" customWidth="1"/>
    <col min="4" max="11" width="12.453125" style="1" customWidth="1"/>
    <col min="12" max="16384" width="9.1796875" style="1"/>
  </cols>
  <sheetData>
    <row r="1" spans="1:11" s="14" customFormat="1" ht="12" customHeight="1">
      <c r="A1" s="82" t="s">
        <v>2</v>
      </c>
      <c r="B1" s="74"/>
      <c r="C1" s="74"/>
      <c r="D1" s="357" t="s">
        <v>170</v>
      </c>
      <c r="E1" s="358"/>
      <c r="F1" s="358"/>
      <c r="G1" s="114"/>
      <c r="H1" s="357" t="s">
        <v>174</v>
      </c>
      <c r="I1" s="358"/>
      <c r="J1" s="358"/>
      <c r="K1" s="114"/>
    </row>
    <row r="2" spans="1:11" s="14" customFormat="1" ht="12" customHeight="1" thickBot="1">
      <c r="A2" s="83" t="s">
        <v>110</v>
      </c>
      <c r="B2" s="49"/>
      <c r="C2" s="49"/>
      <c r="D2" s="359"/>
      <c r="E2" s="360"/>
      <c r="F2" s="360"/>
      <c r="G2" s="115"/>
      <c r="H2" s="359"/>
      <c r="I2" s="360"/>
      <c r="J2" s="360"/>
      <c r="K2" s="115"/>
    </row>
    <row r="3" spans="1:11" s="14" customFormat="1" ht="12" customHeight="1">
      <c r="A3" s="116" t="s">
        <v>5</v>
      </c>
      <c r="B3" s="117"/>
      <c r="C3" s="117"/>
      <c r="D3" s="50" t="s">
        <v>106</v>
      </c>
      <c r="E3" s="118" t="s">
        <v>107</v>
      </c>
      <c r="F3" s="50" t="s">
        <v>108</v>
      </c>
      <c r="G3" s="50" t="s">
        <v>109</v>
      </c>
      <c r="H3" s="50" t="s">
        <v>106</v>
      </c>
      <c r="I3" s="118" t="s">
        <v>107</v>
      </c>
      <c r="J3" s="50" t="s">
        <v>108</v>
      </c>
      <c r="K3" s="50" t="s">
        <v>109</v>
      </c>
    </row>
    <row r="4" spans="1:11" s="14" customFormat="1" ht="12" customHeight="1">
      <c r="A4" s="84"/>
      <c r="B4" s="51"/>
      <c r="C4" s="51"/>
      <c r="D4" s="119"/>
      <c r="E4" s="119"/>
      <c r="F4" s="119"/>
      <c r="G4" s="37"/>
      <c r="H4" s="119"/>
      <c r="I4" s="119"/>
      <c r="J4" s="119"/>
      <c r="K4" s="37"/>
    </row>
    <row r="5" spans="1:11" s="14" customFormat="1" ht="12" customHeight="1">
      <c r="A5" s="84" t="s">
        <v>6</v>
      </c>
      <c r="B5" s="51"/>
      <c r="C5" s="51"/>
      <c r="D5" s="36"/>
      <c r="E5" s="36"/>
      <c r="F5" s="36"/>
      <c r="G5" s="37"/>
      <c r="H5" s="36"/>
      <c r="I5" s="36"/>
      <c r="J5" s="36"/>
      <c r="K5" s="37"/>
    </row>
    <row r="6" spans="1:11" ht="12" customHeight="1">
      <c r="A6" s="111"/>
      <c r="B6" s="3"/>
      <c r="C6" s="3"/>
      <c r="D6" s="4"/>
      <c r="E6" s="4"/>
      <c r="F6" s="4"/>
      <c r="G6" s="5"/>
      <c r="H6" s="4"/>
      <c r="I6" s="4"/>
      <c r="J6" s="4"/>
      <c r="K6" s="5"/>
    </row>
    <row r="7" spans="1:11" ht="12" customHeight="1">
      <c r="A7" s="111"/>
      <c r="B7" s="6" t="s">
        <v>133</v>
      </c>
      <c r="C7" s="7"/>
      <c r="D7" s="8">
        <v>32173</v>
      </c>
      <c r="E7" s="8">
        <v>32503</v>
      </c>
      <c r="F7" s="8">
        <v>32687</v>
      </c>
      <c r="G7" s="9">
        <v>31909</v>
      </c>
      <c r="H7" s="8">
        <v>31011</v>
      </c>
      <c r="I7" s="8">
        <v>30764</v>
      </c>
      <c r="J7" s="8">
        <v>30915</v>
      </c>
      <c r="K7" s="9">
        <v>30602</v>
      </c>
    </row>
    <row r="8" spans="1:11" ht="12" customHeight="1">
      <c r="A8" s="111"/>
      <c r="B8" s="6" t="s">
        <v>134</v>
      </c>
      <c r="C8" s="7"/>
      <c r="D8" s="8">
        <v>2384</v>
      </c>
      <c r="E8" s="8">
        <v>2589</v>
      </c>
      <c r="F8" s="8">
        <v>2565</v>
      </c>
      <c r="G8" s="9">
        <v>2584</v>
      </c>
      <c r="H8" s="8">
        <v>2798</v>
      </c>
      <c r="I8" s="8">
        <v>3015</v>
      </c>
      <c r="J8" s="8">
        <v>2975</v>
      </c>
      <c r="K8" s="9">
        <v>3178</v>
      </c>
    </row>
    <row r="9" spans="1:11" ht="12" customHeight="1">
      <c r="A9" s="111"/>
      <c r="B9" s="6" t="s">
        <v>7</v>
      </c>
      <c r="C9" s="7"/>
      <c r="D9" s="8">
        <v>21415</v>
      </c>
      <c r="E9" s="8">
        <v>22742</v>
      </c>
      <c r="F9" s="8">
        <v>24243</v>
      </c>
      <c r="G9" s="9">
        <v>23535</v>
      </c>
      <c r="H9" s="8">
        <v>24442</v>
      </c>
      <c r="I9" s="8">
        <v>24221</v>
      </c>
      <c r="J9" s="8">
        <v>26761</v>
      </c>
      <c r="K9" s="9">
        <v>26416</v>
      </c>
    </row>
    <row r="10" spans="1:11" ht="12" customHeight="1">
      <c r="A10" s="111"/>
      <c r="B10" s="6" t="s">
        <v>121</v>
      </c>
      <c r="C10" s="7"/>
      <c r="D10" s="8">
        <v>4814</v>
      </c>
      <c r="E10" s="8">
        <v>5001</v>
      </c>
      <c r="F10" s="8">
        <v>5131</v>
      </c>
      <c r="G10" s="9">
        <v>5311</v>
      </c>
      <c r="H10" s="8">
        <v>5134</v>
      </c>
      <c r="I10" s="8">
        <v>4988</v>
      </c>
      <c r="J10" s="8">
        <v>5229</v>
      </c>
      <c r="K10" s="9">
        <v>5339</v>
      </c>
    </row>
    <row r="11" spans="1:11" ht="12" customHeight="1">
      <c r="A11" s="111"/>
      <c r="B11" s="6" t="s">
        <v>115</v>
      </c>
      <c r="C11" s="7"/>
      <c r="D11" s="8">
        <v>21372</v>
      </c>
      <c r="E11" s="8">
        <v>18910</v>
      </c>
      <c r="F11" s="8">
        <v>21690</v>
      </c>
      <c r="G11" s="9">
        <v>28056</v>
      </c>
      <c r="H11" s="8">
        <v>22035</v>
      </c>
      <c r="I11" s="8">
        <v>20706</v>
      </c>
      <c r="J11" s="8">
        <v>23820</v>
      </c>
      <c r="K11" s="9">
        <v>29917</v>
      </c>
    </row>
    <row r="12" spans="1:11" ht="12" customHeight="1">
      <c r="A12" s="85"/>
      <c r="B12" s="3" t="s">
        <v>9</v>
      </c>
      <c r="C12" s="7"/>
      <c r="D12" s="10">
        <v>2719</v>
      </c>
      <c r="E12" s="10">
        <v>3114</v>
      </c>
      <c r="F12" s="10">
        <v>3789</v>
      </c>
      <c r="G12" s="11">
        <v>3126</v>
      </c>
      <c r="H12" s="10">
        <v>2727</v>
      </c>
      <c r="I12" s="10">
        <v>2261</v>
      </c>
      <c r="J12" s="10">
        <v>2878</v>
      </c>
      <c r="K12" s="11">
        <v>2457</v>
      </c>
    </row>
    <row r="13" spans="1:11" ht="12" customHeight="1">
      <c r="A13" s="112"/>
      <c r="B13" s="113"/>
      <c r="C13" s="12"/>
      <c r="D13" s="4"/>
      <c r="E13" s="4"/>
      <c r="F13" s="4"/>
      <c r="G13" s="5"/>
      <c r="H13" s="4"/>
      <c r="I13" s="4"/>
      <c r="J13" s="4"/>
      <c r="K13" s="5"/>
    </row>
    <row r="14" spans="1:11" s="14" customFormat="1" ht="12" customHeight="1">
      <c r="A14" s="86"/>
      <c r="B14" s="52" t="s">
        <v>128</v>
      </c>
      <c r="C14" s="20"/>
      <c r="D14" s="53">
        <f t="shared" ref="D14:I14" si="0">SUM(D7:D12)</f>
        <v>84877</v>
      </c>
      <c r="E14" s="53">
        <f t="shared" si="0"/>
        <v>84859</v>
      </c>
      <c r="F14" s="53">
        <f t="shared" si="0"/>
        <v>90105</v>
      </c>
      <c r="G14" s="54">
        <f t="shared" si="0"/>
        <v>94521</v>
      </c>
      <c r="H14" s="53">
        <f t="shared" si="0"/>
        <v>88147</v>
      </c>
      <c r="I14" s="53">
        <f t="shared" si="0"/>
        <v>85955</v>
      </c>
      <c r="J14" s="53">
        <v>92578</v>
      </c>
      <c r="K14" s="54">
        <f>SUM(K7:K12)</f>
        <v>97909</v>
      </c>
    </row>
    <row r="15" spans="1:11" s="2" customFormat="1" ht="12" customHeight="1">
      <c r="A15" s="111"/>
      <c r="B15" s="3"/>
      <c r="C15" s="3"/>
      <c r="D15" s="4"/>
      <c r="E15" s="4"/>
      <c r="F15" s="4"/>
      <c r="G15" s="5"/>
      <c r="H15" s="4"/>
      <c r="I15" s="4"/>
      <c r="J15" s="4"/>
      <c r="K15" s="5"/>
    </row>
    <row r="16" spans="1:11" ht="12" customHeight="1">
      <c r="A16" s="111"/>
      <c r="B16" s="16" t="s">
        <v>161</v>
      </c>
      <c r="C16" s="17"/>
      <c r="D16" s="8">
        <v>10501</v>
      </c>
      <c r="E16" s="8">
        <v>10318</v>
      </c>
      <c r="F16" s="8">
        <v>10287</v>
      </c>
      <c r="G16" s="9">
        <v>9908</v>
      </c>
      <c r="H16" s="8">
        <v>9976</v>
      </c>
      <c r="I16" s="8">
        <v>9918</v>
      </c>
      <c r="J16" s="8">
        <v>9944</v>
      </c>
      <c r="K16" s="9">
        <v>9715</v>
      </c>
    </row>
    <row r="17" spans="1:11" ht="12" customHeight="1">
      <c r="A17" s="111"/>
      <c r="B17" s="16" t="s">
        <v>162</v>
      </c>
      <c r="C17" s="17"/>
      <c r="D17" s="8">
        <v>13447</v>
      </c>
      <c r="E17" s="8">
        <v>13769</v>
      </c>
      <c r="F17" s="8">
        <v>13969</v>
      </c>
      <c r="G17" s="9">
        <v>14264</v>
      </c>
      <c r="H17" s="8">
        <v>14708</v>
      </c>
      <c r="I17" s="8">
        <v>15125</v>
      </c>
      <c r="J17" s="8">
        <v>15480</v>
      </c>
      <c r="K17" s="9">
        <v>15655</v>
      </c>
    </row>
    <row r="18" spans="1:11" ht="12" customHeight="1">
      <c r="A18" s="85"/>
      <c r="B18" s="16" t="s">
        <v>81</v>
      </c>
      <c r="C18" s="18"/>
      <c r="D18" s="8">
        <v>11966</v>
      </c>
      <c r="E18" s="8">
        <v>12156</v>
      </c>
      <c r="F18" s="8">
        <v>12277</v>
      </c>
      <c r="G18" s="9">
        <v>12458</v>
      </c>
      <c r="H18" s="8">
        <v>12712</v>
      </c>
      <c r="I18" s="8">
        <v>12997</v>
      </c>
      <c r="J18" s="8">
        <v>13167</v>
      </c>
      <c r="K18" s="9">
        <v>13479</v>
      </c>
    </row>
    <row r="19" spans="1:11" ht="12" customHeight="1">
      <c r="A19" s="85"/>
      <c r="B19" s="16" t="s">
        <v>115</v>
      </c>
      <c r="C19" s="17"/>
      <c r="D19" s="8">
        <v>5718</v>
      </c>
      <c r="E19" s="8">
        <v>4910</v>
      </c>
      <c r="F19" s="8">
        <v>5069</v>
      </c>
      <c r="G19" s="9">
        <v>6452</v>
      </c>
      <c r="H19" s="8">
        <v>4978</v>
      </c>
      <c r="I19" s="8">
        <v>4336</v>
      </c>
      <c r="J19" s="8">
        <v>5714</v>
      </c>
      <c r="K19" s="9">
        <v>7328</v>
      </c>
    </row>
    <row r="20" spans="1:11" ht="12" customHeight="1">
      <c r="A20" s="85"/>
      <c r="B20" s="16" t="s">
        <v>163</v>
      </c>
      <c r="C20" s="17"/>
      <c r="D20" s="8">
        <v>2269</v>
      </c>
      <c r="E20" s="8">
        <v>2168</v>
      </c>
      <c r="F20" s="8">
        <v>2225</v>
      </c>
      <c r="G20" s="9">
        <v>2201</v>
      </c>
      <c r="H20" s="8">
        <v>2129</v>
      </c>
      <c r="I20" s="8">
        <v>2197</v>
      </c>
      <c r="J20" s="8">
        <v>2220</v>
      </c>
      <c r="K20" s="9">
        <v>2236</v>
      </c>
    </row>
    <row r="21" spans="1:11" ht="12" customHeight="1">
      <c r="A21" s="85"/>
      <c r="B21" s="3" t="s">
        <v>127</v>
      </c>
      <c r="C21" s="17"/>
      <c r="D21" s="8">
        <v>4622</v>
      </c>
      <c r="E21" s="8">
        <v>4841</v>
      </c>
      <c r="F21" s="8">
        <v>4529</v>
      </c>
      <c r="G21" s="9">
        <v>4743</v>
      </c>
      <c r="H21" s="8">
        <v>4715</v>
      </c>
      <c r="I21" s="8">
        <v>4878</v>
      </c>
      <c r="J21" s="8">
        <v>4822</v>
      </c>
      <c r="K21" s="9">
        <v>4940</v>
      </c>
    </row>
    <row r="22" spans="1:11" ht="12" customHeight="1">
      <c r="A22" s="87"/>
      <c r="B22" s="88" t="s">
        <v>8</v>
      </c>
      <c r="C22" s="89"/>
      <c r="D22" s="10">
        <v>4158</v>
      </c>
      <c r="E22" s="10">
        <v>4504</v>
      </c>
      <c r="F22" s="10">
        <v>3972</v>
      </c>
      <c r="G22" s="11">
        <v>4958</v>
      </c>
      <c r="H22" s="10">
        <v>3613</v>
      </c>
      <c r="I22" s="10">
        <v>3651</v>
      </c>
      <c r="J22" s="10">
        <v>3767</v>
      </c>
      <c r="K22" s="11">
        <v>4604</v>
      </c>
    </row>
    <row r="23" spans="1:11" ht="12" customHeight="1">
      <c r="A23" s="85"/>
      <c r="B23" s="3"/>
      <c r="C23" s="3"/>
      <c r="D23" s="4"/>
      <c r="E23" s="4"/>
      <c r="F23" s="4"/>
      <c r="G23" s="5"/>
      <c r="H23" s="4"/>
      <c r="I23" s="4"/>
      <c r="J23" s="4"/>
      <c r="K23" s="5"/>
    </row>
    <row r="24" spans="1:11" s="14" customFormat="1" ht="12" customHeight="1">
      <c r="A24" s="90"/>
      <c r="B24" s="55" t="s">
        <v>129</v>
      </c>
      <c r="C24" s="20"/>
      <c r="D24" s="53">
        <f t="shared" ref="D24:I24" si="1">SUM(D16:D22)</f>
        <v>52681</v>
      </c>
      <c r="E24" s="53">
        <f t="shared" si="1"/>
        <v>52666</v>
      </c>
      <c r="F24" s="53">
        <f t="shared" si="1"/>
        <v>52328</v>
      </c>
      <c r="G24" s="54">
        <f t="shared" si="1"/>
        <v>54984</v>
      </c>
      <c r="H24" s="53">
        <f t="shared" si="1"/>
        <v>52831</v>
      </c>
      <c r="I24" s="53">
        <f t="shared" si="1"/>
        <v>53102</v>
      </c>
      <c r="J24" s="53">
        <v>55114</v>
      </c>
      <c r="K24" s="54">
        <f>SUM(K16:K22)</f>
        <v>57957</v>
      </c>
    </row>
    <row r="25" spans="1:11" s="14" customFormat="1" ht="12" customHeight="1">
      <c r="A25" s="120"/>
      <c r="B25" s="51"/>
      <c r="C25" s="51"/>
      <c r="D25" s="36"/>
      <c r="E25" s="36"/>
      <c r="F25" s="36"/>
      <c r="G25" s="37"/>
      <c r="H25" s="36"/>
      <c r="I25" s="36"/>
      <c r="J25" s="36"/>
      <c r="K25" s="37"/>
    </row>
    <row r="26" spans="1:11" s="14" customFormat="1" ht="12" customHeight="1">
      <c r="A26" s="91"/>
      <c r="B26" s="27" t="s">
        <v>10</v>
      </c>
      <c r="C26" s="20"/>
      <c r="D26" s="53">
        <v>21391</v>
      </c>
      <c r="E26" s="53">
        <v>23229</v>
      </c>
      <c r="F26" s="53">
        <v>22199</v>
      </c>
      <c r="G26" s="54">
        <v>32813</v>
      </c>
      <c r="H26" s="53">
        <v>18355</v>
      </c>
      <c r="I26" s="53">
        <v>18130</v>
      </c>
      <c r="J26" s="53">
        <v>19961</v>
      </c>
      <c r="K26" s="54">
        <v>33009</v>
      </c>
    </row>
    <row r="27" spans="1:11" s="15" customFormat="1" ht="12" customHeight="1">
      <c r="A27" s="120"/>
      <c r="B27" s="51"/>
      <c r="C27" s="56"/>
      <c r="D27" s="36"/>
      <c r="E27" s="36"/>
      <c r="F27" s="36"/>
      <c r="G27" s="37"/>
      <c r="H27" s="36"/>
      <c r="I27" s="36"/>
      <c r="J27" s="36"/>
      <c r="K27" s="37"/>
    </row>
    <row r="28" spans="1:11" s="94" customFormat="1" ht="12" customHeight="1">
      <c r="A28" s="92" t="s">
        <v>11</v>
      </c>
      <c r="B28" s="13"/>
      <c r="C28" s="93"/>
      <c r="D28" s="54">
        <f t="shared" ref="D28:H28" si="2">D14+D24+D26</f>
        <v>158949</v>
      </c>
      <c r="E28" s="54">
        <f t="shared" si="2"/>
        <v>160754</v>
      </c>
      <c r="F28" s="54">
        <v>164632</v>
      </c>
      <c r="G28" s="54">
        <f t="shared" si="2"/>
        <v>182318</v>
      </c>
      <c r="H28" s="54">
        <f t="shared" si="2"/>
        <v>159333</v>
      </c>
      <c r="I28" s="54">
        <f>I14+I24+I26</f>
        <v>157187</v>
      </c>
      <c r="J28" s="54">
        <v>167653</v>
      </c>
      <c r="K28" s="54">
        <f>K14+K24+K26</f>
        <v>188875</v>
      </c>
    </row>
    <row r="29" spans="1:11" ht="12" customHeight="1">
      <c r="A29" s="85"/>
      <c r="B29" s="3"/>
      <c r="C29" s="17"/>
      <c r="D29" s="4"/>
      <c r="E29" s="4"/>
      <c r="F29" s="4"/>
      <c r="G29" s="5"/>
      <c r="H29" s="4"/>
      <c r="I29" s="4"/>
      <c r="J29" s="4"/>
      <c r="K29" s="5"/>
    </row>
    <row r="30" spans="1:11" ht="12" customHeight="1">
      <c r="A30" s="95"/>
      <c r="C30" s="21" t="s">
        <v>165</v>
      </c>
      <c r="D30" s="8">
        <v>-4834</v>
      </c>
      <c r="E30" s="8">
        <v>-5262</v>
      </c>
      <c r="F30" s="8">
        <v>-5366</v>
      </c>
      <c r="G30" s="9">
        <v>-5284</v>
      </c>
      <c r="H30" s="8">
        <v>-5334</v>
      </c>
      <c r="I30" s="8">
        <v>-5395</v>
      </c>
      <c r="J30" s="8">
        <v>-5498</v>
      </c>
      <c r="K30" s="9">
        <v>-5852</v>
      </c>
    </row>
    <row r="31" spans="1:11" ht="12" customHeight="1">
      <c r="A31" s="95"/>
      <c r="C31" s="21" t="s">
        <v>160</v>
      </c>
      <c r="D31" s="8">
        <v>-15042</v>
      </c>
      <c r="E31" s="8">
        <v>-17276</v>
      </c>
      <c r="F31" s="8">
        <v>-16194</v>
      </c>
      <c r="G31" s="9">
        <v>-23567</v>
      </c>
      <c r="H31" s="8">
        <v>-12846</v>
      </c>
      <c r="I31" s="8">
        <v>-12774</v>
      </c>
      <c r="J31" s="8">
        <v>-13983</v>
      </c>
      <c r="K31" s="9">
        <v>-23711</v>
      </c>
    </row>
    <row r="32" spans="1:11" ht="12" customHeight="1">
      <c r="A32" s="96"/>
      <c r="C32" s="21" t="s">
        <v>114</v>
      </c>
      <c r="D32" s="8">
        <v>-2086</v>
      </c>
      <c r="E32" s="8">
        <v>-2462</v>
      </c>
      <c r="F32" s="8">
        <v>-1373</v>
      </c>
      <c r="G32" s="9">
        <v>-3133</v>
      </c>
      <c r="H32" s="8">
        <v>-2671</v>
      </c>
      <c r="I32" s="8">
        <v>-2142</v>
      </c>
      <c r="J32" s="8">
        <v>-2419</v>
      </c>
      <c r="K32" s="9">
        <v>-2485</v>
      </c>
    </row>
    <row r="33" spans="1:11" ht="12" customHeight="1">
      <c r="A33" s="96"/>
      <c r="C33" s="21" t="s">
        <v>113</v>
      </c>
      <c r="D33" s="8">
        <v>-6225</v>
      </c>
      <c r="E33" s="8">
        <v>-6369</v>
      </c>
      <c r="F33" s="8">
        <v>-6150</v>
      </c>
      <c r="G33" s="9">
        <v>-6044</v>
      </c>
      <c r="H33" s="8">
        <v>-6468</v>
      </c>
      <c r="I33" s="8">
        <v>-6801</v>
      </c>
      <c r="J33" s="8">
        <v>-7614</v>
      </c>
      <c r="K33" s="9">
        <v>-6731</v>
      </c>
    </row>
    <row r="34" spans="1:11" ht="12" customHeight="1">
      <c r="A34" s="96"/>
      <c r="C34" s="3" t="s">
        <v>122</v>
      </c>
      <c r="D34" s="8">
        <v>-38591</v>
      </c>
      <c r="E34" s="8">
        <v>-36751</v>
      </c>
      <c r="F34" s="8">
        <v>-40176</v>
      </c>
      <c r="G34" s="9">
        <v>-50227</v>
      </c>
      <c r="H34" s="8">
        <v>-39773</v>
      </c>
      <c r="I34" s="8">
        <v>-39940</v>
      </c>
      <c r="J34" s="8">
        <v>-42898</v>
      </c>
      <c r="K34" s="9">
        <v>-52153</v>
      </c>
    </row>
    <row r="35" spans="1:11" ht="12" customHeight="1">
      <c r="A35" s="97"/>
      <c r="B35" s="22" t="s">
        <v>12</v>
      </c>
      <c r="C35" s="22"/>
      <c r="D35" s="23">
        <f>SUM(D30:D34)</f>
        <v>-66778</v>
      </c>
      <c r="E35" s="23">
        <v>-68120</v>
      </c>
      <c r="F35" s="23">
        <v>-69259</v>
      </c>
      <c r="G35" s="24">
        <f>SUM(G30:G34)</f>
        <v>-88255</v>
      </c>
      <c r="H35" s="23">
        <f>SUM(H30:H34)</f>
        <v>-67092</v>
      </c>
      <c r="I35" s="23">
        <f t="shared" ref="I35" si="3">SUM(I30:I34)</f>
        <v>-67052</v>
      </c>
      <c r="J35" s="23">
        <v>-72412</v>
      </c>
      <c r="K35" s="24">
        <f t="shared" ref="K35" si="4">SUM(K30:K34)</f>
        <v>-90932</v>
      </c>
    </row>
    <row r="36" spans="1:11" ht="12" customHeight="1">
      <c r="A36" s="96"/>
      <c r="B36" s="21" t="s">
        <v>13</v>
      </c>
      <c r="C36" s="21"/>
      <c r="D36" s="8">
        <v>-22568</v>
      </c>
      <c r="E36" s="8">
        <v>-19787</v>
      </c>
      <c r="F36" s="8">
        <v>-18059</v>
      </c>
      <c r="G36" s="9">
        <v>-19778</v>
      </c>
      <c r="H36" s="8">
        <v>-22169</v>
      </c>
      <c r="I36" s="8">
        <v>-17925</v>
      </c>
      <c r="J36" s="8">
        <v>-18332</v>
      </c>
      <c r="K36" s="9">
        <v>-20578</v>
      </c>
    </row>
    <row r="37" spans="1:11" ht="12" customHeight="1">
      <c r="A37" s="96"/>
      <c r="B37" s="21" t="s">
        <v>14</v>
      </c>
      <c r="C37" s="21"/>
      <c r="D37" s="8">
        <v>-33786</v>
      </c>
      <c r="E37" s="8">
        <v>-32157</v>
      </c>
      <c r="F37" s="8">
        <v>-33783</v>
      </c>
      <c r="G37" s="9">
        <v>-37656</v>
      </c>
      <c r="H37" s="8">
        <v>-33678</v>
      </c>
      <c r="I37" s="8">
        <v>-35342</v>
      </c>
      <c r="J37" s="8">
        <v>-35352</v>
      </c>
      <c r="K37" s="9">
        <v>-36686</v>
      </c>
    </row>
    <row r="38" spans="1:11" ht="12" customHeight="1">
      <c r="A38" s="96"/>
      <c r="B38" s="21" t="s">
        <v>112</v>
      </c>
      <c r="C38" s="26"/>
      <c r="D38" s="8">
        <v>-7218</v>
      </c>
      <c r="E38" s="8">
        <v>0</v>
      </c>
      <c r="F38" s="8">
        <v>0</v>
      </c>
      <c r="G38" s="9">
        <v>0</v>
      </c>
      <c r="H38" s="8">
        <v>-7218</v>
      </c>
      <c r="I38" s="8">
        <v>3</v>
      </c>
      <c r="J38" s="8">
        <v>0</v>
      </c>
      <c r="K38" s="9">
        <v>0</v>
      </c>
    </row>
    <row r="39" spans="1:11" ht="12" customHeight="1">
      <c r="A39" s="98"/>
      <c r="B39" s="99" t="s">
        <v>15</v>
      </c>
      <c r="C39" s="99"/>
      <c r="D39" s="10">
        <v>-16904</v>
      </c>
      <c r="E39" s="10">
        <v>-17648</v>
      </c>
      <c r="F39" s="10">
        <v>-19119</v>
      </c>
      <c r="G39" s="11">
        <v>-20152</v>
      </c>
      <c r="H39" s="10">
        <v>-16786</v>
      </c>
      <c r="I39" s="10">
        <v>-16849</v>
      </c>
      <c r="J39" s="10">
        <v>-17252</v>
      </c>
      <c r="K39" s="11">
        <v>-18414</v>
      </c>
    </row>
    <row r="40" spans="1:11" ht="12" customHeight="1">
      <c r="A40" s="96"/>
      <c r="B40" s="21"/>
      <c r="C40" s="21"/>
      <c r="D40" s="8"/>
      <c r="E40" s="8"/>
      <c r="F40" s="8"/>
      <c r="G40" s="9"/>
      <c r="H40" s="8"/>
      <c r="I40" s="8"/>
      <c r="J40" s="8"/>
      <c r="K40" s="9"/>
    </row>
    <row r="41" spans="1:11" s="14" customFormat="1" ht="12" customHeight="1">
      <c r="A41" s="100"/>
      <c r="B41" s="27" t="s">
        <v>16</v>
      </c>
      <c r="C41" s="27"/>
      <c r="D41" s="57">
        <f>SUM(D35:D39)</f>
        <v>-147254</v>
      </c>
      <c r="E41" s="57">
        <f>SUM(E35:E39)</f>
        <v>-137712</v>
      </c>
      <c r="F41" s="57">
        <v>-140220</v>
      </c>
      <c r="G41" s="58">
        <f>SUM(G35:G39)</f>
        <v>-165841</v>
      </c>
      <c r="H41" s="57">
        <f>SUM(H35:H39)</f>
        <v>-146943</v>
      </c>
      <c r="I41" s="57">
        <f>SUM(I35:I39)</f>
        <v>-137165</v>
      </c>
      <c r="J41" s="57">
        <v>-143348</v>
      </c>
      <c r="K41" s="58">
        <f>SUM(K35:K39)</f>
        <v>-166610</v>
      </c>
    </row>
    <row r="42" spans="1:11" s="15" customFormat="1" ht="12" customHeight="1">
      <c r="A42" s="101"/>
      <c r="B42" s="28"/>
      <c r="C42" s="28"/>
      <c r="D42" s="36"/>
      <c r="E42" s="36"/>
      <c r="F42" s="36"/>
      <c r="G42" s="37"/>
      <c r="H42" s="36"/>
      <c r="I42" s="36"/>
      <c r="J42" s="36"/>
      <c r="K42" s="37"/>
    </row>
    <row r="43" spans="1:11" s="14" customFormat="1" ht="12" customHeight="1">
      <c r="A43" s="100"/>
      <c r="B43" s="27" t="s">
        <v>17</v>
      </c>
      <c r="C43" s="27"/>
      <c r="D43" s="57">
        <v>891</v>
      </c>
      <c r="E43" s="57">
        <v>1732</v>
      </c>
      <c r="F43" s="57">
        <v>1431</v>
      </c>
      <c r="G43" s="58">
        <v>3500</v>
      </c>
      <c r="H43" s="57">
        <v>333</v>
      </c>
      <c r="I43" s="57">
        <v>763</v>
      </c>
      <c r="J43" s="57">
        <v>1080</v>
      </c>
      <c r="K43" s="58">
        <v>3666</v>
      </c>
    </row>
    <row r="44" spans="1:11" s="15" customFormat="1" ht="12" customHeight="1">
      <c r="A44" s="101"/>
      <c r="B44" s="28"/>
      <c r="C44" s="122"/>
      <c r="D44" s="60"/>
      <c r="E44" s="60"/>
      <c r="F44" s="60"/>
      <c r="G44" s="61"/>
      <c r="H44" s="60"/>
      <c r="I44" s="60"/>
      <c r="J44" s="60"/>
      <c r="K44" s="61"/>
    </row>
    <row r="45" spans="1:11" s="14" customFormat="1" ht="12" customHeight="1">
      <c r="A45" s="102" t="s">
        <v>18</v>
      </c>
      <c r="B45" s="62"/>
      <c r="C45" s="27"/>
      <c r="D45" s="63">
        <f>SUM(D28+D41+D43)</f>
        <v>12586</v>
      </c>
      <c r="E45" s="63">
        <f>SUM(E28+E41+E43)</f>
        <v>24774</v>
      </c>
      <c r="F45" s="63">
        <v>25843</v>
      </c>
      <c r="G45" s="64">
        <f>SUM(G28+G41+G43)</f>
        <v>19977</v>
      </c>
      <c r="H45" s="63">
        <f>SUM(H28+H41+H43)</f>
        <v>12723</v>
      </c>
      <c r="I45" s="63">
        <f>SUM(I28+I41+I43)</f>
        <v>20785</v>
      </c>
      <c r="J45" s="63">
        <v>25385</v>
      </c>
      <c r="K45" s="64">
        <f>SUM(K28+K41+K43)</f>
        <v>25931</v>
      </c>
    </row>
    <row r="46" spans="1:11" s="2" customFormat="1" ht="12" customHeight="1">
      <c r="A46" s="95"/>
      <c r="B46" s="21"/>
      <c r="C46" s="21"/>
      <c r="D46" s="8"/>
      <c r="E46" s="8"/>
      <c r="F46" s="8"/>
      <c r="G46" s="9"/>
      <c r="H46" s="8"/>
      <c r="I46" s="8"/>
      <c r="J46" s="8"/>
      <c r="K46" s="9"/>
    </row>
    <row r="47" spans="1:11" ht="12" customHeight="1">
      <c r="A47" s="96"/>
      <c r="B47" s="21" t="s">
        <v>19</v>
      </c>
      <c r="C47" s="16"/>
      <c r="D47" s="29">
        <v>-5625</v>
      </c>
      <c r="E47" s="29">
        <v>-6531</v>
      </c>
      <c r="F47" s="29">
        <v>-8867</v>
      </c>
      <c r="G47" s="30">
        <v>-3102</v>
      </c>
      <c r="H47" s="29">
        <v>-10969</v>
      </c>
      <c r="I47" s="29">
        <v>-5446</v>
      </c>
      <c r="J47" s="29">
        <v>-1201</v>
      </c>
      <c r="K47" s="30">
        <v>-6230</v>
      </c>
    </row>
    <row r="48" spans="1:11" ht="12" customHeight="1">
      <c r="A48" s="96"/>
      <c r="B48" s="21"/>
      <c r="C48" s="21"/>
      <c r="D48" s="8"/>
      <c r="E48" s="8"/>
      <c r="F48" s="8"/>
      <c r="G48" s="9"/>
      <c r="H48" s="8"/>
      <c r="I48" s="8"/>
      <c r="J48" s="8"/>
      <c r="K48" s="9"/>
    </row>
    <row r="49" spans="1:11" ht="12" customHeight="1">
      <c r="A49" s="98"/>
      <c r="B49" s="99" t="s">
        <v>20</v>
      </c>
      <c r="C49" s="99"/>
      <c r="D49" s="31">
        <v>100</v>
      </c>
      <c r="E49" s="31">
        <v>115</v>
      </c>
      <c r="F49" s="31">
        <v>-37</v>
      </c>
      <c r="G49" s="32">
        <v>-88</v>
      </c>
      <c r="H49" s="31">
        <v>-66</v>
      </c>
      <c r="I49" s="31">
        <v>0</v>
      </c>
      <c r="J49" s="31">
        <v>0</v>
      </c>
      <c r="K49" s="32">
        <v>0</v>
      </c>
    </row>
    <row r="50" spans="1:11" ht="12" customHeight="1">
      <c r="A50" s="95"/>
      <c r="B50" s="21"/>
      <c r="C50" s="21"/>
      <c r="D50" s="4"/>
      <c r="E50" s="4"/>
      <c r="F50" s="4"/>
      <c r="G50" s="5"/>
      <c r="H50" s="4"/>
      <c r="I50" s="4"/>
      <c r="J50" s="4"/>
      <c r="K50" s="5"/>
    </row>
    <row r="51" spans="1:11" s="14" customFormat="1" ht="12" customHeight="1">
      <c r="A51" s="100" t="s">
        <v>21</v>
      </c>
      <c r="B51" s="27"/>
      <c r="C51" s="27"/>
      <c r="D51" s="57">
        <f>SUM(D45+D47+D49)</f>
        <v>7061</v>
      </c>
      <c r="E51" s="57">
        <v>18358</v>
      </c>
      <c r="F51" s="57">
        <v>16939</v>
      </c>
      <c r="G51" s="58">
        <f>SUM(G45+G47+G49)</f>
        <v>16787</v>
      </c>
      <c r="H51" s="57">
        <f>SUM(H45+H47+H49)</f>
        <v>1688</v>
      </c>
      <c r="I51" s="57">
        <f>SUM(I45+I47+I49)</f>
        <v>15339</v>
      </c>
      <c r="J51" s="57">
        <v>24184</v>
      </c>
      <c r="K51" s="58">
        <f>SUM(K45+K47+K49)</f>
        <v>19701</v>
      </c>
    </row>
    <row r="52" spans="1:11" s="2" customFormat="1" ht="12" customHeight="1">
      <c r="A52" s="95"/>
      <c r="B52" s="21"/>
      <c r="C52" s="21"/>
      <c r="D52" s="8"/>
      <c r="E52" s="8"/>
      <c r="F52" s="8"/>
      <c r="G52" s="9"/>
      <c r="H52" s="8"/>
      <c r="I52" s="8"/>
      <c r="J52" s="8"/>
      <c r="K52" s="9"/>
    </row>
    <row r="53" spans="1:11" ht="12" customHeight="1">
      <c r="A53" s="96"/>
      <c r="B53" s="21" t="s">
        <v>22</v>
      </c>
      <c r="C53" s="21"/>
      <c r="D53" s="31">
        <v>-3079</v>
      </c>
      <c r="E53" s="31">
        <v>-3857</v>
      </c>
      <c r="F53" s="31">
        <v>-3895</v>
      </c>
      <c r="G53" s="32">
        <v>-3802</v>
      </c>
      <c r="H53" s="31">
        <v>-2500</v>
      </c>
      <c r="I53" s="31">
        <v>-3858</v>
      </c>
      <c r="J53" s="31">
        <v>-4501</v>
      </c>
      <c r="K53" s="32">
        <v>-3736</v>
      </c>
    </row>
    <row r="54" spans="1:11" ht="12" customHeight="1">
      <c r="A54" s="103"/>
      <c r="B54" s="22"/>
      <c r="C54" s="22"/>
      <c r="D54" s="8"/>
      <c r="E54" s="8"/>
      <c r="F54" s="8"/>
      <c r="G54" s="9"/>
      <c r="H54" s="8"/>
      <c r="I54" s="8"/>
      <c r="J54" s="8"/>
      <c r="K54" s="9"/>
    </row>
    <row r="55" spans="1:11" s="14" customFormat="1" ht="12" customHeight="1">
      <c r="A55" s="123" t="s">
        <v>23</v>
      </c>
      <c r="B55" s="33"/>
      <c r="C55" s="33"/>
      <c r="D55" s="66">
        <f>SUM(D51:D53)</f>
        <v>3982</v>
      </c>
      <c r="E55" s="66">
        <v>14501</v>
      </c>
      <c r="F55" s="66">
        <v>13044</v>
      </c>
      <c r="G55" s="66">
        <f>SUM(G51:G53)</f>
        <v>12985</v>
      </c>
      <c r="H55" s="66">
        <f>SUM(H51:H53)</f>
        <v>-812</v>
      </c>
      <c r="I55" s="66">
        <v>11481</v>
      </c>
      <c r="J55" s="66">
        <v>19683</v>
      </c>
      <c r="K55" s="67">
        <v>15965</v>
      </c>
    </row>
    <row r="56" spans="1:11" ht="12" customHeight="1">
      <c r="A56" s="95"/>
      <c r="B56" s="21"/>
      <c r="C56" s="21"/>
      <c r="D56" s="4"/>
      <c r="E56" s="4"/>
      <c r="F56" s="4"/>
      <c r="G56" s="5"/>
      <c r="H56" s="4"/>
      <c r="I56" s="4"/>
      <c r="J56" s="4"/>
      <c r="K56" s="5"/>
    </row>
    <row r="57" spans="1:11" s="2" customFormat="1" ht="12" customHeight="1">
      <c r="A57" s="34" t="s">
        <v>142</v>
      </c>
      <c r="B57" s="21"/>
      <c r="C57" s="21"/>
      <c r="D57" s="29">
        <v>-381</v>
      </c>
      <c r="E57" s="29">
        <v>641</v>
      </c>
      <c r="F57" s="29">
        <v>3117</v>
      </c>
      <c r="G57" s="30">
        <v>-1084</v>
      </c>
      <c r="H57" s="29">
        <v>7374</v>
      </c>
      <c r="I57" s="29">
        <v>-755</v>
      </c>
      <c r="J57" s="29">
        <v>2111</v>
      </c>
      <c r="K57" s="30">
        <v>217</v>
      </c>
    </row>
    <row r="58" spans="1:11" ht="12" customHeight="1">
      <c r="A58" s="34" t="s">
        <v>143</v>
      </c>
      <c r="B58" s="21"/>
      <c r="C58" s="21"/>
      <c r="D58" s="29">
        <v>59</v>
      </c>
      <c r="E58" s="29">
        <v>-31</v>
      </c>
      <c r="F58" s="29">
        <v>24</v>
      </c>
      <c r="G58" s="30">
        <v>85</v>
      </c>
      <c r="H58" s="29">
        <v>-71</v>
      </c>
      <c r="I58" s="29">
        <v>-18</v>
      </c>
      <c r="J58" s="29">
        <v>104</v>
      </c>
      <c r="K58" s="30">
        <v>35</v>
      </c>
    </row>
    <row r="59" spans="1:11" s="14" customFormat="1" ht="12" customHeight="1">
      <c r="A59" s="70" t="s">
        <v>144</v>
      </c>
      <c r="B59" s="33"/>
      <c r="C59" s="33"/>
      <c r="D59" s="66">
        <f>SUM(D57:D58)</f>
        <v>-322</v>
      </c>
      <c r="E59" s="66">
        <v>610</v>
      </c>
      <c r="F59" s="66">
        <v>3141</v>
      </c>
      <c r="G59" s="66">
        <f>SUM(G57:G58)</f>
        <v>-999</v>
      </c>
      <c r="H59" s="66">
        <f>SUM(H57:H58)</f>
        <v>7303</v>
      </c>
      <c r="I59" s="66">
        <f>SUM(I57:I58)</f>
        <v>-773</v>
      </c>
      <c r="J59" s="66">
        <v>2215</v>
      </c>
      <c r="K59" s="68">
        <f>SUM(K57:K58)</f>
        <v>252</v>
      </c>
    </row>
    <row r="60" spans="1:11" s="14" customFormat="1" ht="12" customHeight="1">
      <c r="A60" s="69"/>
      <c r="B60" s="28"/>
      <c r="C60" s="28"/>
      <c r="D60" s="36"/>
      <c r="E60" s="36"/>
      <c r="F60" s="36"/>
      <c r="G60" s="37"/>
      <c r="H60" s="36"/>
      <c r="I60" s="36"/>
      <c r="J60" s="36"/>
      <c r="K60" s="37"/>
    </row>
    <row r="61" spans="1:11" s="14" customFormat="1">
      <c r="A61" s="70" t="s">
        <v>145</v>
      </c>
      <c r="B61" s="33"/>
      <c r="C61" s="33"/>
      <c r="D61" s="66">
        <f>D55+D59</f>
        <v>3660</v>
      </c>
      <c r="E61" s="66">
        <v>15111</v>
      </c>
      <c r="F61" s="66">
        <v>16185</v>
      </c>
      <c r="G61" s="66">
        <f>G55+G59</f>
        <v>11986</v>
      </c>
      <c r="H61" s="66">
        <f>H55+H59</f>
        <v>6491</v>
      </c>
      <c r="I61" s="66">
        <f>SUM(I55+I59)</f>
        <v>10708</v>
      </c>
      <c r="J61" s="66">
        <v>21898</v>
      </c>
      <c r="K61" s="67">
        <f>SUM(K55+K59)</f>
        <v>16217</v>
      </c>
    </row>
    <row r="62" spans="1:11">
      <c r="A62" s="95"/>
      <c r="B62" s="21"/>
      <c r="C62" s="21"/>
      <c r="D62" s="4"/>
      <c r="E62" s="4"/>
      <c r="F62" s="4"/>
      <c r="G62" s="5"/>
      <c r="H62" s="4"/>
      <c r="I62" s="4"/>
      <c r="J62" s="4"/>
      <c r="K62" s="5"/>
    </row>
    <row r="63" spans="1:11" ht="12.75" hidden="1" customHeight="1">
      <c r="A63" s="104"/>
      <c r="B63" s="35"/>
      <c r="C63" s="35"/>
      <c r="D63" s="4"/>
      <c r="E63" s="4"/>
      <c r="F63" s="4"/>
      <c r="G63" s="5"/>
      <c r="H63" s="4"/>
      <c r="I63" s="4"/>
      <c r="J63" s="4"/>
      <c r="K63" s="37"/>
    </row>
    <row r="64" spans="1:11">
      <c r="A64" s="104" t="s">
        <v>146</v>
      </c>
      <c r="B64" s="35"/>
      <c r="C64" s="35"/>
      <c r="D64" s="4">
        <v>3101</v>
      </c>
      <c r="E64" s="4">
        <v>13389</v>
      </c>
      <c r="F64" s="4">
        <v>11831</v>
      </c>
      <c r="G64" s="5">
        <v>12836</v>
      </c>
      <c r="H64" s="4">
        <v>-1593</v>
      </c>
      <c r="I64" s="4">
        <v>10543</v>
      </c>
      <c r="J64" s="4">
        <v>18604</v>
      </c>
      <c r="K64" s="5">
        <v>14810</v>
      </c>
    </row>
    <row r="65" spans="1:11">
      <c r="A65" s="38" t="s">
        <v>24</v>
      </c>
      <c r="B65" s="38"/>
      <c r="C65" s="35"/>
      <c r="D65" s="39">
        <v>881</v>
      </c>
      <c r="E65" s="39">
        <v>1112</v>
      </c>
      <c r="F65" s="39">
        <v>1213</v>
      </c>
      <c r="G65" s="30">
        <v>149</v>
      </c>
      <c r="H65" s="39">
        <v>781</v>
      </c>
      <c r="I65" s="39">
        <v>938</v>
      </c>
      <c r="J65" s="39">
        <v>1079</v>
      </c>
      <c r="K65" s="30">
        <v>1155</v>
      </c>
    </row>
    <row r="66" spans="1:11" s="14" customFormat="1" ht="13.5" thickBot="1">
      <c r="A66" s="124"/>
      <c r="B66" s="125"/>
      <c r="C66" s="125"/>
      <c r="D66" s="126">
        <f>SUM(D64+D65)</f>
        <v>3982</v>
      </c>
      <c r="E66" s="126">
        <v>14501</v>
      </c>
      <c r="F66" s="126">
        <v>13044</v>
      </c>
      <c r="G66" s="127">
        <f>SUM(G64+G65)</f>
        <v>12985</v>
      </c>
      <c r="H66" s="126">
        <f>SUM(H64+H65)</f>
        <v>-812</v>
      </c>
      <c r="I66" s="126">
        <f>SUM(I64:I65)</f>
        <v>11481</v>
      </c>
      <c r="J66" s="126">
        <v>19683</v>
      </c>
      <c r="K66" s="40">
        <f>SUM(K64:K65)</f>
        <v>15965</v>
      </c>
    </row>
    <row r="67" spans="1:11" s="14" customFormat="1" ht="13.5" thickTop="1">
      <c r="A67" s="128"/>
      <c r="B67" s="51"/>
      <c r="C67" s="51"/>
      <c r="D67" s="129"/>
      <c r="E67" s="129"/>
      <c r="F67" s="129"/>
      <c r="G67" s="37"/>
      <c r="H67" s="129"/>
      <c r="I67" s="129"/>
      <c r="J67" s="129"/>
      <c r="K67" s="5"/>
    </row>
    <row r="68" spans="1:11" s="14" customFormat="1">
      <c r="A68" s="130" t="s">
        <v>184</v>
      </c>
      <c r="B68" s="27"/>
      <c r="C68" s="20"/>
      <c r="D68" s="65">
        <f>SUM(D28+D35+D36+D38+D39+D43)</f>
        <v>46372</v>
      </c>
      <c r="E68" s="65">
        <v>56931</v>
      </c>
      <c r="F68" s="65">
        <v>59626</v>
      </c>
      <c r="G68" s="59">
        <f>SUM(G28+G35+G36+G38+G39+G43)</f>
        <v>57633</v>
      </c>
      <c r="H68" s="65">
        <f>SUM(H28+H35+H36+H38+H39+H43)</f>
        <v>46401</v>
      </c>
      <c r="I68" s="65">
        <f>SUM(I28+I35+I36+I38+I39+I43)</f>
        <v>56127</v>
      </c>
      <c r="J68" s="65">
        <v>60737</v>
      </c>
      <c r="K68" s="59">
        <f>SUM(K28+K35+K36+K38+K39+K43)</f>
        <v>62617</v>
      </c>
    </row>
    <row r="69" spans="1:11">
      <c r="A69" s="105" t="s">
        <v>185</v>
      </c>
      <c r="B69" s="106"/>
      <c r="C69" s="19"/>
      <c r="D69" s="41">
        <f>SUM(D68/D28)</f>
        <v>0.29174137616468176</v>
      </c>
      <c r="E69" s="41">
        <v>0.35414981897806586</v>
      </c>
      <c r="F69" s="41">
        <v>0.36217746246173282</v>
      </c>
      <c r="G69" s="42">
        <f>SUM(G68/G28)</f>
        <v>0.31611250671902941</v>
      </c>
      <c r="H69" s="41">
        <f>SUM(H68/H28)</f>
        <v>0.29122027451940274</v>
      </c>
      <c r="I69" s="41">
        <f>SUM(I68/I28)</f>
        <v>0.35707151354755801</v>
      </c>
      <c r="J69" s="41">
        <v>0.36227803856775603</v>
      </c>
      <c r="K69" s="42">
        <f>SUM(K68/K28)</f>
        <v>0.33152614162806088</v>
      </c>
    </row>
    <row r="70" spans="1:11">
      <c r="D70" s="107"/>
      <c r="E70" s="107"/>
      <c r="F70" s="107"/>
      <c r="G70" s="108"/>
      <c r="H70" s="107"/>
      <c r="I70" s="107"/>
      <c r="J70" s="107"/>
      <c r="K70" s="43"/>
    </row>
    <row r="71" spans="1:11" s="14" customFormat="1">
      <c r="A71" s="130" t="s">
        <v>176</v>
      </c>
      <c r="B71" s="27"/>
      <c r="C71" s="20"/>
      <c r="D71" s="65">
        <v>40428</v>
      </c>
      <c r="E71" s="65">
        <v>51483</v>
      </c>
      <c r="F71" s="65">
        <v>54148</v>
      </c>
      <c r="G71" s="59">
        <v>51531</v>
      </c>
      <c r="H71" s="65">
        <v>40853</v>
      </c>
      <c r="I71" s="65">
        <v>50187</v>
      </c>
      <c r="J71" s="65">
        <v>54949</v>
      </c>
      <c r="K71" s="59">
        <v>56636</v>
      </c>
    </row>
    <row r="72" spans="1:11" s="133" customFormat="1">
      <c r="A72" s="131"/>
      <c r="B72" s="109"/>
      <c r="C72" s="110"/>
      <c r="D72" s="36"/>
      <c r="E72" s="36"/>
      <c r="F72" s="36"/>
      <c r="G72" s="132"/>
      <c r="H72" s="36"/>
      <c r="I72" s="36"/>
      <c r="J72" s="36"/>
      <c r="K72" s="72"/>
    </row>
    <row r="73" spans="1:11" s="14" customFormat="1">
      <c r="A73" s="134" t="s">
        <v>0</v>
      </c>
      <c r="B73" s="73"/>
      <c r="C73" s="74"/>
      <c r="D73" s="75">
        <v>2019</v>
      </c>
      <c r="E73" s="75">
        <v>2019</v>
      </c>
      <c r="F73" s="75">
        <v>2019</v>
      </c>
      <c r="G73" s="75">
        <v>2019</v>
      </c>
      <c r="H73" s="75">
        <v>2020</v>
      </c>
      <c r="I73" s="75" t="s">
        <v>193</v>
      </c>
      <c r="J73" s="75" t="s">
        <v>194</v>
      </c>
      <c r="K73" s="75" t="s">
        <v>206</v>
      </c>
    </row>
    <row r="74" spans="1:11" s="14" customFormat="1">
      <c r="A74" s="135" t="s">
        <v>147</v>
      </c>
      <c r="B74" s="76"/>
      <c r="C74" s="49"/>
      <c r="D74" s="77" t="s">
        <v>106</v>
      </c>
      <c r="E74" s="77" t="s">
        <v>107</v>
      </c>
      <c r="F74" s="77" t="s">
        <v>108</v>
      </c>
      <c r="G74" s="77" t="s">
        <v>109</v>
      </c>
      <c r="H74" s="77" t="s">
        <v>106</v>
      </c>
      <c r="I74" s="77" t="s">
        <v>107</v>
      </c>
      <c r="J74" s="77" t="s">
        <v>108</v>
      </c>
      <c r="K74" s="77" t="s">
        <v>109</v>
      </c>
    </row>
    <row r="75" spans="1:11" s="14" customFormat="1">
      <c r="A75" s="136" t="s">
        <v>148</v>
      </c>
      <c r="B75" s="78"/>
      <c r="C75" s="44"/>
      <c r="D75" s="137" t="s">
        <v>171</v>
      </c>
      <c r="E75" s="137" t="s">
        <v>171</v>
      </c>
      <c r="F75" s="137" t="s">
        <v>171</v>
      </c>
      <c r="G75" s="137" t="s">
        <v>171</v>
      </c>
      <c r="H75" s="137" t="s">
        <v>171</v>
      </c>
      <c r="I75" s="137" t="s">
        <v>171</v>
      </c>
      <c r="J75" s="137" t="s">
        <v>171</v>
      </c>
      <c r="K75" s="348" t="s">
        <v>171</v>
      </c>
    </row>
    <row r="76" spans="1:11">
      <c r="D76" s="8"/>
      <c r="E76" s="8"/>
      <c r="F76" s="8"/>
      <c r="G76" s="9"/>
      <c r="H76" s="8"/>
      <c r="I76" s="8"/>
      <c r="J76" s="8"/>
      <c r="K76" s="9"/>
    </row>
    <row r="77" spans="1:11">
      <c r="A77" s="3" t="s">
        <v>149</v>
      </c>
      <c r="B77" s="3"/>
      <c r="C77" s="3"/>
      <c r="D77" s="25">
        <v>2889</v>
      </c>
      <c r="E77" s="25">
        <v>13783</v>
      </c>
      <c r="F77" s="25">
        <v>13671</v>
      </c>
      <c r="G77" s="9">
        <v>12211</v>
      </c>
      <c r="H77" s="25">
        <v>2768</v>
      </c>
      <c r="I77" s="25">
        <v>10543</v>
      </c>
      <c r="J77" s="25">
        <v>19914</v>
      </c>
      <c r="K77" s="9">
        <v>14971</v>
      </c>
    </row>
    <row r="78" spans="1:11">
      <c r="A78" s="45" t="s">
        <v>150</v>
      </c>
      <c r="B78" s="45"/>
      <c r="C78" s="45"/>
      <c r="D78" s="39">
        <v>771</v>
      </c>
      <c r="E78" s="39">
        <v>1328</v>
      </c>
      <c r="F78" s="39">
        <v>2514</v>
      </c>
      <c r="G78" s="30">
        <v>-225</v>
      </c>
      <c r="H78" s="39">
        <v>3723</v>
      </c>
      <c r="I78" s="39">
        <v>938</v>
      </c>
      <c r="J78" s="39">
        <v>1984</v>
      </c>
      <c r="K78" s="30">
        <v>1246</v>
      </c>
    </row>
    <row r="79" spans="1:11" s="14" customFormat="1">
      <c r="A79" s="79"/>
      <c r="B79" s="79"/>
      <c r="C79" s="79"/>
      <c r="D79" s="80">
        <f>SUM(D77+D78)</f>
        <v>3660</v>
      </c>
      <c r="E79" s="80">
        <v>15111</v>
      </c>
      <c r="F79" s="80">
        <v>16185</v>
      </c>
      <c r="G79" s="81">
        <f>SUM(G77+G78)</f>
        <v>11986</v>
      </c>
      <c r="H79" s="80">
        <f>SUM(H77+H78)</f>
        <v>6491</v>
      </c>
      <c r="I79" s="80">
        <f>SUM(I77:I78)</f>
        <v>11481</v>
      </c>
      <c r="J79" s="80">
        <v>21898</v>
      </c>
      <c r="K79" s="81">
        <f>SUM(K77:K78)</f>
        <v>16217</v>
      </c>
    </row>
    <row r="80" spans="1:11">
      <c r="A80" s="3"/>
      <c r="B80" s="3"/>
      <c r="C80" s="3"/>
      <c r="D80" s="8"/>
      <c r="E80" s="8"/>
      <c r="F80" s="8"/>
      <c r="G80" s="9"/>
      <c r="H80" s="8"/>
      <c r="I80" s="8"/>
      <c r="J80" s="8"/>
      <c r="K80" s="9"/>
    </row>
    <row r="81" spans="1:11">
      <c r="A81" s="45" t="s">
        <v>151</v>
      </c>
      <c r="B81" s="45"/>
      <c r="C81" s="45"/>
      <c r="D81" s="46">
        <v>3</v>
      </c>
      <c r="E81" s="46">
        <v>12.95</v>
      </c>
      <c r="F81" s="46">
        <v>11.440000000000001</v>
      </c>
      <c r="G81" s="47">
        <v>12.42</v>
      </c>
      <c r="H81" s="46">
        <v>-1.54</v>
      </c>
      <c r="I81" s="46">
        <v>10.199999999999999</v>
      </c>
      <c r="J81" s="46">
        <v>18.11</v>
      </c>
      <c r="K81" s="47">
        <v>14.48</v>
      </c>
    </row>
    <row r="82" spans="1:11">
      <c r="D82" s="48"/>
      <c r="E82" s="48"/>
      <c r="F82" s="48"/>
      <c r="G82" s="48"/>
      <c r="H82" s="48"/>
    </row>
  </sheetData>
  <mergeCells count="2">
    <mergeCell ref="D1:F2"/>
    <mergeCell ref="H1:J2"/>
  </mergeCells>
  <phoneticPr fontId="44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"/>
  <rowBreaks count="1" manualBreakCount="1">
    <brk id="72" max="14" man="1"/>
  </rowBreaks>
  <ignoredErrors>
    <ignoredError sqref="E4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K86"/>
  <sheetViews>
    <sheetView showGridLines="0" zoomScale="80" zoomScaleNormal="80" zoomScaleSheetLayoutView="11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O74" sqref="O74"/>
    </sheetView>
  </sheetViews>
  <sheetFormatPr defaultColWidth="9.1796875" defaultRowHeight="13"/>
  <cols>
    <col min="1" max="2" width="3.453125" style="171" customWidth="1"/>
    <col min="3" max="3" width="42.81640625" style="171" customWidth="1"/>
    <col min="4" max="11" width="12.453125" style="139" customWidth="1"/>
    <col min="12" max="16384" width="9.1796875" style="139"/>
  </cols>
  <sheetData>
    <row r="1" spans="1:11" s="176" customFormat="1" ht="12" customHeight="1">
      <c r="A1" s="138" t="s">
        <v>2</v>
      </c>
      <c r="B1" s="175"/>
      <c r="C1" s="175"/>
      <c r="D1" s="361">
        <v>2019</v>
      </c>
      <c r="E1" s="362"/>
      <c r="F1" s="362"/>
      <c r="G1" s="363"/>
      <c r="H1" s="361">
        <v>2020</v>
      </c>
      <c r="I1" s="362"/>
      <c r="J1" s="362"/>
      <c r="K1" s="363"/>
    </row>
    <row r="2" spans="1:11" s="176" customFormat="1" ht="12" customHeight="1" thickBot="1">
      <c r="A2" s="140" t="s">
        <v>25</v>
      </c>
      <c r="B2" s="141"/>
      <c r="C2" s="141"/>
      <c r="D2" s="364"/>
      <c r="E2" s="365"/>
      <c r="F2" s="365"/>
      <c r="G2" s="366"/>
      <c r="H2" s="364"/>
      <c r="I2" s="365"/>
      <c r="J2" s="365"/>
      <c r="K2" s="366"/>
    </row>
    <row r="3" spans="1:11" s="176" customFormat="1" ht="12" customHeight="1">
      <c r="A3" s="177" t="s">
        <v>5</v>
      </c>
      <c r="B3" s="142"/>
      <c r="C3" s="142"/>
      <c r="D3" s="143" t="s">
        <v>3</v>
      </c>
      <c r="E3" s="143" t="s">
        <v>26</v>
      </c>
      <c r="F3" s="143" t="s">
        <v>123</v>
      </c>
      <c r="G3" s="143" t="s">
        <v>100</v>
      </c>
      <c r="H3" s="143" t="s">
        <v>3</v>
      </c>
      <c r="I3" s="143" t="s">
        <v>26</v>
      </c>
      <c r="J3" s="143" t="s">
        <v>123</v>
      </c>
      <c r="K3" s="143" t="s">
        <v>100</v>
      </c>
    </row>
    <row r="4" spans="1:11" ht="12" customHeight="1">
      <c r="A4" s="144"/>
      <c r="B4" s="145"/>
      <c r="D4" s="147"/>
      <c r="E4" s="147"/>
      <c r="F4" s="147"/>
      <c r="G4" s="146"/>
      <c r="H4" s="147"/>
      <c r="I4" s="147"/>
      <c r="J4" s="147"/>
      <c r="K4" s="146"/>
    </row>
    <row r="5" spans="1:11" ht="12" customHeight="1">
      <c r="A5" s="152" t="s">
        <v>27</v>
      </c>
      <c r="B5" s="149"/>
      <c r="C5" s="149"/>
      <c r="D5" s="150"/>
      <c r="E5" s="150"/>
      <c r="F5" s="150"/>
      <c r="G5" s="151"/>
      <c r="H5" s="150"/>
      <c r="I5" s="150"/>
      <c r="J5" s="150"/>
      <c r="K5" s="151"/>
    </row>
    <row r="6" spans="1:11" ht="12" customHeight="1">
      <c r="A6" s="152"/>
      <c r="B6" s="149"/>
      <c r="C6" s="149"/>
      <c r="D6" s="153"/>
      <c r="E6" s="153"/>
      <c r="F6" s="153"/>
      <c r="G6" s="154"/>
      <c r="H6" s="153"/>
      <c r="I6" s="153"/>
      <c r="J6" s="153"/>
      <c r="K6" s="154"/>
    </row>
    <row r="7" spans="1:11" ht="12" customHeight="1">
      <c r="A7" s="152"/>
      <c r="B7" s="149" t="s">
        <v>28</v>
      </c>
      <c r="C7" s="149"/>
      <c r="D7" s="153"/>
      <c r="E7" s="153"/>
      <c r="F7" s="153"/>
      <c r="G7" s="154"/>
      <c r="H7" s="153"/>
      <c r="I7" s="153"/>
      <c r="J7" s="153"/>
      <c r="K7" s="154"/>
    </row>
    <row r="8" spans="1:11" ht="12" customHeight="1">
      <c r="A8" s="152"/>
      <c r="B8" s="149"/>
      <c r="C8" s="149"/>
      <c r="D8" s="150"/>
      <c r="E8" s="150"/>
      <c r="F8" s="150"/>
      <c r="G8" s="151"/>
      <c r="H8" s="150"/>
      <c r="I8" s="150"/>
      <c r="J8" s="150"/>
      <c r="K8" s="151"/>
    </row>
    <row r="9" spans="1:11" ht="12" customHeight="1">
      <c r="A9" s="152"/>
      <c r="B9" s="149"/>
      <c r="C9" s="149" t="s">
        <v>29</v>
      </c>
      <c r="D9" s="156">
        <v>9250</v>
      </c>
      <c r="E9" s="156">
        <v>7347</v>
      </c>
      <c r="F9" s="156">
        <v>9326</v>
      </c>
      <c r="G9" s="157">
        <v>13398</v>
      </c>
      <c r="H9" s="156">
        <v>13400</v>
      </c>
      <c r="I9" s="156">
        <v>14976</v>
      </c>
      <c r="J9" s="156">
        <v>11094</v>
      </c>
      <c r="K9" s="157">
        <v>14689</v>
      </c>
    </row>
    <row r="10" spans="1:11" ht="12" customHeight="1">
      <c r="A10" s="152"/>
      <c r="B10" s="149"/>
      <c r="C10" s="149" t="s">
        <v>30</v>
      </c>
      <c r="D10" s="156">
        <v>153134</v>
      </c>
      <c r="E10" s="156">
        <v>161010</v>
      </c>
      <c r="F10" s="156">
        <v>156768</v>
      </c>
      <c r="G10" s="157">
        <v>170503</v>
      </c>
      <c r="H10" s="156">
        <v>151607</v>
      </c>
      <c r="I10" s="156">
        <v>146065</v>
      </c>
      <c r="J10" s="156">
        <v>148455</v>
      </c>
      <c r="K10" s="157">
        <v>158857</v>
      </c>
    </row>
    <row r="11" spans="1:11" ht="12" customHeight="1">
      <c r="A11" s="152"/>
      <c r="B11" s="149"/>
      <c r="C11" s="149" t="s">
        <v>209</v>
      </c>
      <c r="D11" s="156">
        <v>7966</v>
      </c>
      <c r="E11" s="156">
        <v>7411</v>
      </c>
      <c r="F11" s="156">
        <v>9295</v>
      </c>
      <c r="G11" s="157">
        <v>6437</v>
      </c>
      <c r="H11" s="156">
        <v>7667</v>
      </c>
      <c r="I11" s="156">
        <v>8364</v>
      </c>
      <c r="J11" s="156">
        <v>7763</v>
      </c>
      <c r="K11" s="157">
        <v>6022</v>
      </c>
    </row>
    <row r="12" spans="1:11" ht="12" customHeight="1">
      <c r="A12" s="152"/>
      <c r="B12" s="149"/>
      <c r="C12" s="149" t="s">
        <v>31</v>
      </c>
      <c r="D12" s="156">
        <v>7286</v>
      </c>
      <c r="E12" s="156">
        <v>7964</v>
      </c>
      <c r="F12" s="156">
        <v>10822</v>
      </c>
      <c r="G12" s="157">
        <v>8996</v>
      </c>
      <c r="H12" s="156">
        <v>12139</v>
      </c>
      <c r="I12" s="156">
        <v>13581</v>
      </c>
      <c r="J12" s="156">
        <v>22662</v>
      </c>
      <c r="K12" s="157">
        <v>42487</v>
      </c>
    </row>
    <row r="13" spans="1:11" ht="12" customHeight="1">
      <c r="A13" s="152"/>
      <c r="B13" s="149"/>
      <c r="C13" s="149" t="s">
        <v>210</v>
      </c>
      <c r="D13" s="156">
        <v>20500</v>
      </c>
      <c r="E13" s="156">
        <v>18675</v>
      </c>
      <c r="F13" s="156">
        <v>19464</v>
      </c>
      <c r="G13" s="157">
        <v>16306</v>
      </c>
      <c r="H13" s="156">
        <v>17049</v>
      </c>
      <c r="I13" s="156">
        <v>16119</v>
      </c>
      <c r="J13" s="156">
        <v>17161</v>
      </c>
      <c r="K13" s="157">
        <v>16878</v>
      </c>
    </row>
    <row r="14" spans="1:11" ht="12" customHeight="1">
      <c r="A14" s="152"/>
      <c r="B14" s="149"/>
      <c r="C14" s="149" t="s">
        <v>32</v>
      </c>
      <c r="D14" s="156">
        <v>2384</v>
      </c>
      <c r="E14" s="156">
        <v>575</v>
      </c>
      <c r="F14" s="156">
        <v>3113</v>
      </c>
      <c r="G14" s="157">
        <v>434</v>
      </c>
      <c r="H14" s="156">
        <v>2622</v>
      </c>
      <c r="I14" s="156">
        <v>1014</v>
      </c>
      <c r="J14" s="156">
        <v>2933</v>
      </c>
      <c r="K14" s="157">
        <v>473</v>
      </c>
    </row>
    <row r="15" spans="1:11" ht="12" customHeight="1">
      <c r="A15" s="152"/>
      <c r="B15" s="149"/>
      <c r="C15" s="149" t="s">
        <v>33</v>
      </c>
      <c r="D15" s="156">
        <v>20431</v>
      </c>
      <c r="E15" s="156">
        <v>18000</v>
      </c>
      <c r="F15" s="156">
        <v>17913</v>
      </c>
      <c r="G15" s="157">
        <v>19833</v>
      </c>
      <c r="H15" s="156">
        <v>21509</v>
      </c>
      <c r="I15" s="156">
        <v>16874</v>
      </c>
      <c r="J15" s="156">
        <v>14799</v>
      </c>
      <c r="K15" s="157">
        <v>18395</v>
      </c>
    </row>
    <row r="16" spans="1:11" ht="12" customHeight="1">
      <c r="A16" s="158"/>
      <c r="B16" s="159"/>
      <c r="C16" s="160" t="s">
        <v>34</v>
      </c>
      <c r="D16" s="161">
        <v>0</v>
      </c>
      <c r="E16" s="161">
        <v>559</v>
      </c>
      <c r="F16" s="161">
        <v>2381</v>
      </c>
      <c r="G16" s="162">
        <v>659</v>
      </c>
      <c r="H16" s="161">
        <v>3305</v>
      </c>
      <c r="I16" s="161">
        <v>3271</v>
      </c>
      <c r="J16" s="161">
        <v>3271</v>
      </c>
      <c r="K16" s="162">
        <v>489</v>
      </c>
    </row>
    <row r="17" spans="1:11" ht="12" customHeight="1">
      <c r="A17" s="152"/>
      <c r="B17" s="149"/>
      <c r="C17" s="149"/>
      <c r="D17" s="156"/>
      <c r="E17" s="156"/>
      <c r="F17" s="156"/>
      <c r="G17" s="157"/>
      <c r="H17" s="156"/>
      <c r="I17" s="156"/>
      <c r="J17" s="156"/>
      <c r="K17" s="157"/>
    </row>
    <row r="18" spans="1:11" s="176" customFormat="1" ht="12" customHeight="1">
      <c r="A18" s="174"/>
      <c r="B18" s="163" t="s">
        <v>35</v>
      </c>
      <c r="C18" s="163"/>
      <c r="D18" s="164">
        <f>SUM(D9:D16)</f>
        <v>220951</v>
      </c>
      <c r="E18" s="164">
        <v>221541</v>
      </c>
      <c r="F18" s="164">
        <v>229082</v>
      </c>
      <c r="G18" s="164">
        <f>SUM(G9:G16)</f>
        <v>236566</v>
      </c>
      <c r="H18" s="164">
        <f>SUM(H9:H16)</f>
        <v>229298</v>
      </c>
      <c r="I18" s="164">
        <f>SUM(I9:I16)</f>
        <v>220264</v>
      </c>
      <c r="J18" s="164">
        <f>SUM(J9:J16)</f>
        <v>228138</v>
      </c>
      <c r="K18" s="164">
        <f>SUM(K9:K16)</f>
        <v>258290</v>
      </c>
    </row>
    <row r="19" spans="1:11" ht="12" customHeight="1">
      <c r="A19" s="152"/>
      <c r="B19" s="149"/>
      <c r="C19" s="149"/>
      <c r="D19" s="156"/>
      <c r="E19" s="156"/>
      <c r="F19" s="156"/>
      <c r="G19" s="157"/>
      <c r="H19" s="156"/>
      <c r="I19" s="156"/>
      <c r="J19" s="156"/>
      <c r="K19" s="157"/>
    </row>
    <row r="20" spans="1:11" ht="12" customHeight="1">
      <c r="A20" s="152"/>
      <c r="B20" s="149" t="s">
        <v>36</v>
      </c>
      <c r="C20" s="149"/>
      <c r="D20" s="156"/>
      <c r="E20" s="156"/>
      <c r="F20" s="156"/>
      <c r="G20" s="157"/>
      <c r="H20" s="156"/>
      <c r="I20" s="156"/>
      <c r="J20" s="156"/>
      <c r="K20" s="157"/>
    </row>
    <row r="21" spans="1:11" ht="12" customHeight="1">
      <c r="A21" s="152"/>
      <c r="B21" s="149"/>
      <c r="C21" s="149"/>
      <c r="D21" s="147"/>
      <c r="E21" s="147"/>
      <c r="F21" s="147"/>
      <c r="G21" s="157"/>
      <c r="H21" s="156"/>
      <c r="I21" s="147"/>
      <c r="J21" s="147"/>
      <c r="K21" s="157"/>
    </row>
    <row r="22" spans="1:11" ht="12" customHeight="1">
      <c r="A22" s="152"/>
      <c r="B22" s="149"/>
      <c r="C22" s="149" t="s">
        <v>37</v>
      </c>
      <c r="D22" s="156">
        <v>429939</v>
      </c>
      <c r="E22" s="156">
        <v>427096</v>
      </c>
      <c r="F22" s="156">
        <v>426572</v>
      </c>
      <c r="G22" s="157">
        <v>426826</v>
      </c>
      <c r="H22" s="156">
        <v>426954</v>
      </c>
      <c r="I22" s="156">
        <v>426962</v>
      </c>
      <c r="J22" s="156">
        <v>431047</v>
      </c>
      <c r="K22" s="157">
        <v>432436</v>
      </c>
    </row>
    <row r="23" spans="1:11" ht="12" customHeight="1">
      <c r="A23" s="152"/>
      <c r="B23" s="149"/>
      <c r="C23" s="149" t="s">
        <v>166</v>
      </c>
      <c r="D23" s="156">
        <v>111256</v>
      </c>
      <c r="E23" s="156">
        <v>109831</v>
      </c>
      <c r="F23" s="156">
        <v>104959</v>
      </c>
      <c r="G23" s="157">
        <v>106682</v>
      </c>
      <c r="H23" s="156">
        <v>104940</v>
      </c>
      <c r="I23" s="156">
        <v>103411</v>
      </c>
      <c r="J23" s="156">
        <v>104229</v>
      </c>
      <c r="K23" s="157">
        <v>121335</v>
      </c>
    </row>
    <row r="24" spans="1:11" ht="13.5" customHeight="1">
      <c r="A24" s="152"/>
      <c r="B24" s="149"/>
      <c r="C24" s="165" t="s">
        <v>131</v>
      </c>
      <c r="D24" s="156">
        <v>226968</v>
      </c>
      <c r="E24" s="156">
        <v>221031</v>
      </c>
      <c r="F24" s="156">
        <v>215144</v>
      </c>
      <c r="G24" s="157">
        <v>212714</v>
      </c>
      <c r="H24" s="156">
        <v>208498</v>
      </c>
      <c r="I24" s="156">
        <v>295621</v>
      </c>
      <c r="J24" s="156">
        <v>288337</v>
      </c>
      <c r="K24" s="157">
        <v>285680</v>
      </c>
    </row>
    <row r="25" spans="1:11" ht="13.5" customHeight="1">
      <c r="A25" s="152"/>
      <c r="B25" s="149"/>
      <c r="C25" s="165" t="s">
        <v>130</v>
      </c>
      <c r="D25" s="156">
        <v>213104</v>
      </c>
      <c r="E25" s="156">
        <v>213104</v>
      </c>
      <c r="F25" s="156">
        <v>213104</v>
      </c>
      <c r="G25" s="157">
        <v>213107</v>
      </c>
      <c r="H25" s="156">
        <v>213126</v>
      </c>
      <c r="I25" s="156">
        <v>213126</v>
      </c>
      <c r="J25" s="156">
        <v>213137</v>
      </c>
      <c r="K25" s="157">
        <v>213137</v>
      </c>
    </row>
    <row r="26" spans="1:11" ht="12" customHeight="1">
      <c r="A26" s="152"/>
      <c r="B26" s="149"/>
      <c r="C26" s="149" t="s">
        <v>38</v>
      </c>
      <c r="D26" s="156">
        <v>1494</v>
      </c>
      <c r="E26" s="156">
        <v>1204</v>
      </c>
      <c r="F26" s="156">
        <v>1167</v>
      </c>
      <c r="G26" s="157">
        <v>1078</v>
      </c>
      <c r="H26" s="156">
        <v>0</v>
      </c>
      <c r="I26" s="156">
        <v>0</v>
      </c>
      <c r="J26" s="156">
        <v>0</v>
      </c>
      <c r="K26" s="157">
        <v>0</v>
      </c>
    </row>
    <row r="27" spans="1:11" ht="12" customHeight="1">
      <c r="A27" s="152"/>
      <c r="B27" s="149"/>
      <c r="C27" s="149" t="s">
        <v>39</v>
      </c>
      <c r="D27" s="156">
        <v>94</v>
      </c>
      <c r="E27" s="156">
        <v>15</v>
      </c>
      <c r="F27" s="156">
        <v>102</v>
      </c>
      <c r="G27" s="157">
        <v>103</v>
      </c>
      <c r="H27" s="156">
        <v>111</v>
      </c>
      <c r="I27" s="156">
        <v>112</v>
      </c>
      <c r="J27" s="156">
        <v>117</v>
      </c>
      <c r="K27" s="157">
        <v>118</v>
      </c>
    </row>
    <row r="28" spans="1:11" ht="12" customHeight="1">
      <c r="A28" s="152"/>
      <c r="B28" s="149"/>
      <c r="C28" s="149" t="s">
        <v>211</v>
      </c>
      <c r="D28" s="156">
        <v>16684</v>
      </c>
      <c r="E28" s="156">
        <v>15526</v>
      </c>
      <c r="F28" s="156">
        <v>14684</v>
      </c>
      <c r="G28" s="157">
        <v>17448</v>
      </c>
      <c r="H28" s="156">
        <v>16424</v>
      </c>
      <c r="I28" s="156">
        <v>15484</v>
      </c>
      <c r="J28" s="156">
        <v>15435</v>
      </c>
      <c r="K28" s="157">
        <v>18566</v>
      </c>
    </row>
    <row r="29" spans="1:11" ht="12" customHeight="1">
      <c r="A29" s="152"/>
      <c r="B29" s="149"/>
      <c r="C29" s="166" t="s">
        <v>40</v>
      </c>
      <c r="D29" s="156">
        <v>3332</v>
      </c>
      <c r="E29" s="156">
        <v>3854</v>
      </c>
      <c r="F29" s="156">
        <v>6973</v>
      </c>
      <c r="G29" s="157">
        <v>5593</v>
      </c>
      <c r="H29" s="156">
        <v>14851</v>
      </c>
      <c r="I29" s="156">
        <v>13516</v>
      </c>
      <c r="J29" s="156">
        <v>12617</v>
      </c>
      <c r="K29" s="157">
        <v>10614</v>
      </c>
    </row>
    <row r="30" spans="1:11" ht="12" customHeight="1">
      <c r="A30" s="152"/>
      <c r="B30" s="149"/>
      <c r="C30" s="166" t="s">
        <v>210</v>
      </c>
      <c r="D30" s="156">
        <v>3592</v>
      </c>
      <c r="E30" s="156">
        <v>3451</v>
      </c>
      <c r="F30" s="156">
        <v>3421</v>
      </c>
      <c r="G30" s="157">
        <v>3800</v>
      </c>
      <c r="H30" s="156">
        <v>3632</v>
      </c>
      <c r="I30" s="156">
        <v>3099</v>
      </c>
      <c r="J30" s="156">
        <v>3412</v>
      </c>
      <c r="K30" s="157">
        <v>3923</v>
      </c>
    </row>
    <row r="31" spans="1:11" ht="12" customHeight="1">
      <c r="A31" s="158"/>
      <c r="B31" s="159"/>
      <c r="C31" s="167" t="s">
        <v>167</v>
      </c>
      <c r="D31" s="161">
        <v>4942</v>
      </c>
      <c r="E31" s="161">
        <v>4759</v>
      </c>
      <c r="F31" s="161">
        <v>4684</v>
      </c>
      <c r="G31" s="162">
        <v>4953</v>
      </c>
      <c r="H31" s="161">
        <v>5240</v>
      </c>
      <c r="I31" s="161">
        <v>4286</v>
      </c>
      <c r="J31" s="161">
        <v>5048</v>
      </c>
      <c r="K31" s="162">
        <v>5795</v>
      </c>
    </row>
    <row r="32" spans="1:11" ht="12" customHeight="1">
      <c r="A32" s="152"/>
      <c r="B32" s="149"/>
      <c r="C32" s="149"/>
      <c r="D32" s="156"/>
      <c r="E32" s="156"/>
      <c r="F32" s="156"/>
      <c r="G32" s="157"/>
      <c r="H32" s="156"/>
      <c r="I32" s="156"/>
      <c r="J32" s="156"/>
      <c r="K32" s="157"/>
    </row>
    <row r="33" spans="1:11" s="176" customFormat="1" ht="12" customHeight="1">
      <c r="A33" s="174"/>
      <c r="B33" s="163" t="s">
        <v>41</v>
      </c>
      <c r="C33" s="163"/>
      <c r="D33" s="164">
        <f>SUM(D22:D32)</f>
        <v>1011405</v>
      </c>
      <c r="E33" s="164">
        <v>999871</v>
      </c>
      <c r="F33" s="164">
        <v>990810</v>
      </c>
      <c r="G33" s="164">
        <f>SUM(G22:G32)</f>
        <v>992304</v>
      </c>
      <c r="H33" s="164">
        <f>SUM(H22:H32)</f>
        <v>993776</v>
      </c>
      <c r="I33" s="164">
        <f>SUM(I22:I31)</f>
        <v>1075617</v>
      </c>
      <c r="J33" s="164">
        <f>SUM(J22:J31)</f>
        <v>1073379</v>
      </c>
      <c r="K33" s="164">
        <f>SUM(K22:K31)</f>
        <v>1091604</v>
      </c>
    </row>
    <row r="34" spans="1:11" s="176" customFormat="1" ht="12" customHeight="1">
      <c r="A34" s="148"/>
      <c r="B34" s="155"/>
      <c r="C34" s="155"/>
      <c r="D34" s="178"/>
      <c r="E34" s="178"/>
      <c r="F34" s="178"/>
      <c r="G34" s="179"/>
      <c r="H34" s="178"/>
      <c r="I34" s="178"/>
      <c r="J34" s="178"/>
      <c r="K34" s="179"/>
    </row>
    <row r="35" spans="1:11" s="176" customFormat="1" ht="12" customHeight="1" thickBot="1">
      <c r="A35" s="168" t="s">
        <v>42</v>
      </c>
      <c r="B35" s="169"/>
      <c r="C35" s="169"/>
      <c r="D35" s="170">
        <f>SUM(D18+D33)</f>
        <v>1232356</v>
      </c>
      <c r="E35" s="170">
        <v>1221412</v>
      </c>
      <c r="F35" s="170">
        <v>1219892</v>
      </c>
      <c r="G35" s="170">
        <f>SUM(G18+G33)</f>
        <v>1228870</v>
      </c>
      <c r="H35" s="170">
        <f>SUM(H18+H33)</f>
        <v>1223074</v>
      </c>
      <c r="I35" s="170">
        <f>SUM(I18+I33)</f>
        <v>1295881</v>
      </c>
      <c r="J35" s="170">
        <f>SUM(J18+J33)</f>
        <v>1301517</v>
      </c>
      <c r="K35" s="170">
        <f>SUM(K18+K33)</f>
        <v>1349894</v>
      </c>
    </row>
    <row r="36" spans="1:11" ht="12" customHeight="1" thickTop="1">
      <c r="A36" s="152"/>
      <c r="B36" s="149"/>
      <c r="C36" s="149"/>
      <c r="D36" s="156"/>
      <c r="E36" s="156"/>
      <c r="F36" s="156"/>
      <c r="G36" s="157"/>
      <c r="H36" s="156"/>
      <c r="I36" s="156"/>
      <c r="J36" s="156"/>
      <c r="K36" s="157"/>
    </row>
    <row r="37" spans="1:11" ht="12" customHeight="1">
      <c r="A37" s="152" t="s">
        <v>43</v>
      </c>
      <c r="B37" s="149"/>
      <c r="C37" s="149"/>
      <c r="D37" s="156"/>
      <c r="E37" s="156"/>
      <c r="F37" s="156"/>
      <c r="G37" s="157"/>
      <c r="H37" s="156"/>
      <c r="I37" s="156"/>
      <c r="J37" s="156"/>
      <c r="K37" s="157"/>
    </row>
    <row r="38" spans="1:11" ht="12" customHeight="1">
      <c r="A38" s="152"/>
      <c r="B38" s="149"/>
      <c r="C38" s="149"/>
      <c r="D38" s="156"/>
      <c r="E38" s="156"/>
      <c r="F38" s="156"/>
      <c r="G38" s="157"/>
      <c r="H38" s="156"/>
      <c r="I38" s="156"/>
      <c r="J38" s="156"/>
      <c r="K38" s="157"/>
    </row>
    <row r="39" spans="1:11" ht="12" customHeight="1">
      <c r="A39" s="152"/>
      <c r="B39" s="149" t="s">
        <v>44</v>
      </c>
      <c r="C39" s="149"/>
      <c r="D39" s="156"/>
      <c r="E39" s="156"/>
      <c r="F39" s="156"/>
      <c r="G39" s="157"/>
      <c r="H39" s="156"/>
      <c r="I39" s="156"/>
      <c r="J39" s="156"/>
      <c r="K39" s="157"/>
    </row>
    <row r="40" spans="1:11" ht="12" customHeight="1">
      <c r="A40" s="152"/>
      <c r="B40" s="149"/>
      <c r="D40" s="156"/>
      <c r="E40" s="156"/>
      <c r="F40" s="156"/>
      <c r="G40" s="157"/>
      <c r="H40" s="156"/>
      <c r="I40" s="156"/>
      <c r="J40" s="156"/>
      <c r="K40" s="157"/>
    </row>
    <row r="41" spans="1:11" ht="12" customHeight="1">
      <c r="A41" s="152"/>
      <c r="B41" s="149"/>
      <c r="C41" s="149" t="s">
        <v>45</v>
      </c>
      <c r="D41" s="156">
        <v>134119</v>
      </c>
      <c r="E41" s="156">
        <v>135824</v>
      </c>
      <c r="F41" s="156">
        <v>118257</v>
      </c>
      <c r="G41" s="157">
        <v>80493</v>
      </c>
      <c r="H41" s="156">
        <v>99775</v>
      </c>
      <c r="I41" s="156">
        <v>162755</v>
      </c>
      <c r="J41" s="156">
        <v>181112</v>
      </c>
      <c r="K41" s="157">
        <v>98350</v>
      </c>
    </row>
    <row r="42" spans="1:11" ht="12" customHeight="1">
      <c r="A42" s="152"/>
      <c r="B42" s="149"/>
      <c r="C42" s="149" t="s">
        <v>168</v>
      </c>
      <c r="D42" s="156">
        <v>16976</v>
      </c>
      <c r="E42" s="156">
        <v>17234</v>
      </c>
      <c r="F42" s="156">
        <v>17849</v>
      </c>
      <c r="G42" s="157">
        <v>17355</v>
      </c>
      <c r="H42" s="156">
        <v>18724</v>
      </c>
      <c r="I42" s="156">
        <v>18284</v>
      </c>
      <c r="J42" s="156">
        <v>18725</v>
      </c>
      <c r="K42" s="157">
        <v>20712</v>
      </c>
    </row>
    <row r="43" spans="1:11" ht="12" customHeight="1">
      <c r="A43" s="152"/>
      <c r="B43" s="149"/>
      <c r="C43" s="149" t="s">
        <v>47</v>
      </c>
      <c r="D43" s="156">
        <v>114893</v>
      </c>
      <c r="E43" s="156">
        <v>116139</v>
      </c>
      <c r="F43" s="156">
        <v>121831</v>
      </c>
      <c r="G43" s="157">
        <v>155048</v>
      </c>
      <c r="H43" s="156">
        <v>112415</v>
      </c>
      <c r="I43" s="156">
        <v>102435</v>
      </c>
      <c r="J43" s="156">
        <v>118034</v>
      </c>
      <c r="K43" s="157">
        <v>148326</v>
      </c>
    </row>
    <row r="44" spans="1:11" ht="12" customHeight="1">
      <c r="A44" s="152"/>
      <c r="B44" s="149"/>
      <c r="C44" s="149" t="s">
        <v>46</v>
      </c>
      <c r="D44" s="156">
        <v>8246</v>
      </c>
      <c r="E44" s="156">
        <v>8336</v>
      </c>
      <c r="F44" s="156">
        <v>9288</v>
      </c>
      <c r="G44" s="157">
        <v>8633</v>
      </c>
      <c r="H44" s="156">
        <v>9782</v>
      </c>
      <c r="I44" s="156">
        <v>10893</v>
      </c>
      <c r="J44" s="156">
        <v>11303</v>
      </c>
      <c r="K44" s="157">
        <v>12204</v>
      </c>
    </row>
    <row r="45" spans="1:11" ht="12" customHeight="1">
      <c r="A45" s="152"/>
      <c r="B45" s="149"/>
      <c r="C45" s="149" t="s">
        <v>48</v>
      </c>
      <c r="D45" s="156">
        <v>1207</v>
      </c>
      <c r="E45" s="156">
        <v>1510</v>
      </c>
      <c r="F45" s="156">
        <v>1555</v>
      </c>
      <c r="G45" s="157">
        <v>844</v>
      </c>
      <c r="H45" s="156">
        <v>592</v>
      </c>
      <c r="I45" s="156">
        <v>817</v>
      </c>
      <c r="J45" s="156">
        <v>2323</v>
      </c>
      <c r="K45" s="157">
        <v>432</v>
      </c>
    </row>
    <row r="46" spans="1:11" ht="12" customHeight="1">
      <c r="A46" s="152"/>
      <c r="B46" s="149"/>
      <c r="C46" s="149" t="s">
        <v>49</v>
      </c>
      <c r="D46" s="156">
        <v>4045</v>
      </c>
      <c r="E46" s="156">
        <v>2713</v>
      </c>
      <c r="F46" s="156">
        <v>2915</v>
      </c>
      <c r="G46" s="157">
        <v>4755</v>
      </c>
      <c r="H46" s="156">
        <v>4682</v>
      </c>
      <c r="I46" s="156">
        <v>3174</v>
      </c>
      <c r="J46" s="156">
        <v>3714</v>
      </c>
      <c r="K46" s="157">
        <v>3603</v>
      </c>
    </row>
    <row r="47" spans="1:11" ht="12" customHeight="1">
      <c r="A47" s="152"/>
      <c r="B47" s="149"/>
      <c r="C47" s="149" t="s">
        <v>212</v>
      </c>
      <c r="D47" s="156">
        <v>11141</v>
      </c>
      <c r="E47" s="156">
        <v>11912</v>
      </c>
      <c r="F47" s="156">
        <v>10331</v>
      </c>
      <c r="G47" s="157">
        <v>11167</v>
      </c>
      <c r="H47" s="156">
        <v>10075</v>
      </c>
      <c r="I47" s="156">
        <v>9792</v>
      </c>
      <c r="J47" s="156">
        <v>9504</v>
      </c>
      <c r="K47" s="157">
        <v>10998</v>
      </c>
    </row>
    <row r="48" spans="1:11" ht="12" customHeight="1">
      <c r="A48" s="158"/>
      <c r="B48" s="159"/>
      <c r="C48" s="159" t="s">
        <v>50</v>
      </c>
      <c r="D48" s="161">
        <v>31731</v>
      </c>
      <c r="E48" s="161">
        <v>29265</v>
      </c>
      <c r="F48" s="161">
        <v>22591</v>
      </c>
      <c r="G48" s="162">
        <v>23283</v>
      </c>
      <c r="H48" s="161">
        <v>24595</v>
      </c>
      <c r="I48" s="161">
        <v>28944</v>
      </c>
      <c r="J48" s="161">
        <v>21289</v>
      </c>
      <c r="K48" s="162">
        <v>22198</v>
      </c>
    </row>
    <row r="49" spans="1:11" ht="12" customHeight="1">
      <c r="A49" s="152"/>
      <c r="B49" s="149"/>
      <c r="C49" s="149"/>
      <c r="D49" s="156"/>
      <c r="E49" s="156"/>
      <c r="F49" s="156"/>
      <c r="G49" s="157"/>
      <c r="H49" s="156"/>
      <c r="I49" s="156"/>
      <c r="J49" s="156"/>
      <c r="K49" s="157"/>
    </row>
    <row r="50" spans="1:11" s="176" customFormat="1" ht="12" customHeight="1">
      <c r="A50" s="174"/>
      <c r="B50" s="163" t="s">
        <v>51</v>
      </c>
      <c r="C50" s="163"/>
      <c r="D50" s="164">
        <f>SUM(D41:D48)</f>
        <v>322358</v>
      </c>
      <c r="E50" s="164">
        <v>322933</v>
      </c>
      <c r="F50" s="164">
        <v>304617</v>
      </c>
      <c r="G50" s="164">
        <f>SUM(G41:G48)</f>
        <v>301578</v>
      </c>
      <c r="H50" s="164">
        <f>SUM(H41:H48)</f>
        <v>280640</v>
      </c>
      <c r="I50" s="164">
        <f>SUM(I41:I48)</f>
        <v>337094</v>
      </c>
      <c r="J50" s="164">
        <f>SUM(J41:J48)</f>
        <v>366004</v>
      </c>
      <c r="K50" s="164">
        <f>SUM(K41:K48)</f>
        <v>316823</v>
      </c>
    </row>
    <row r="51" spans="1:11" ht="12" customHeight="1">
      <c r="A51" s="152"/>
      <c r="B51" s="149"/>
      <c r="C51" s="149"/>
      <c r="D51" s="156"/>
      <c r="E51" s="156"/>
      <c r="F51" s="156"/>
      <c r="G51" s="157"/>
      <c r="H51" s="156"/>
      <c r="I51" s="156"/>
      <c r="J51" s="156"/>
      <c r="K51" s="157"/>
    </row>
    <row r="52" spans="1:11" ht="12" customHeight="1">
      <c r="A52" s="152"/>
      <c r="B52" s="149" t="s">
        <v>52</v>
      </c>
      <c r="C52" s="149"/>
      <c r="D52" s="156"/>
      <c r="E52" s="156"/>
      <c r="F52" s="156"/>
      <c r="G52" s="157"/>
      <c r="H52" s="156"/>
      <c r="I52" s="156"/>
      <c r="J52" s="156"/>
      <c r="K52" s="157"/>
    </row>
    <row r="53" spans="1:11" ht="12" customHeight="1">
      <c r="A53" s="152"/>
      <c r="B53" s="149"/>
      <c r="D53" s="156"/>
      <c r="E53" s="156"/>
      <c r="F53" s="156"/>
      <c r="G53" s="157"/>
      <c r="H53" s="156"/>
      <c r="I53" s="156"/>
      <c r="J53" s="156"/>
      <c r="K53" s="157"/>
    </row>
    <row r="54" spans="1:11" ht="12" customHeight="1">
      <c r="A54" s="152"/>
      <c r="B54" s="149"/>
      <c r="C54" s="149" t="s">
        <v>45</v>
      </c>
      <c r="D54" s="156">
        <v>122292</v>
      </c>
      <c r="E54" s="156">
        <v>127713</v>
      </c>
      <c r="F54" s="156">
        <v>131469</v>
      </c>
      <c r="G54" s="157">
        <v>129823</v>
      </c>
      <c r="H54" s="156">
        <v>136988</v>
      </c>
      <c r="I54" s="156">
        <v>135598</v>
      </c>
      <c r="J54" s="156">
        <v>89339</v>
      </c>
      <c r="K54" s="157">
        <v>89456</v>
      </c>
    </row>
    <row r="55" spans="1:11" ht="12" customHeight="1">
      <c r="A55" s="152"/>
      <c r="B55" s="149"/>
      <c r="C55" s="149" t="s">
        <v>168</v>
      </c>
      <c r="D55" s="156">
        <v>96257</v>
      </c>
      <c r="E55" s="156">
        <v>95353</v>
      </c>
      <c r="F55" s="156">
        <v>92286</v>
      </c>
      <c r="G55" s="157">
        <v>94642</v>
      </c>
      <c r="H55" s="156">
        <v>96107</v>
      </c>
      <c r="I55" s="156">
        <v>94829</v>
      </c>
      <c r="J55" s="156">
        <v>96953</v>
      </c>
      <c r="K55" s="157">
        <v>111820</v>
      </c>
    </row>
    <row r="56" spans="1:11" ht="12" customHeight="1">
      <c r="A56" s="152"/>
      <c r="B56" s="149"/>
      <c r="C56" s="149" t="s">
        <v>208</v>
      </c>
      <c r="D56" s="156">
        <v>0</v>
      </c>
      <c r="E56" s="156">
        <v>0</v>
      </c>
      <c r="F56" s="156">
        <v>0</v>
      </c>
      <c r="G56" s="157">
        <v>0</v>
      </c>
      <c r="H56" s="156">
        <v>0</v>
      </c>
      <c r="I56" s="156">
        <v>0</v>
      </c>
      <c r="J56" s="156">
        <v>0</v>
      </c>
      <c r="K56" s="157">
        <v>67904</v>
      </c>
    </row>
    <row r="57" spans="1:11" ht="12" customHeight="1">
      <c r="A57" s="152"/>
      <c r="B57" s="149"/>
      <c r="C57" s="149" t="s">
        <v>46</v>
      </c>
      <c r="D57" s="156">
        <v>43364</v>
      </c>
      <c r="E57" s="156">
        <v>42263</v>
      </c>
      <c r="F57" s="156">
        <v>41253</v>
      </c>
      <c r="G57" s="157">
        <v>40805</v>
      </c>
      <c r="H57" s="156">
        <v>40593</v>
      </c>
      <c r="I57" s="156">
        <v>77774</v>
      </c>
      <c r="J57" s="156">
        <v>75850</v>
      </c>
      <c r="K57" s="157">
        <v>74163</v>
      </c>
    </row>
    <row r="58" spans="1:11" ht="12" customHeight="1">
      <c r="A58" s="152"/>
      <c r="B58" s="149"/>
      <c r="C58" s="149" t="s">
        <v>53</v>
      </c>
      <c r="D58" s="156">
        <v>17426</v>
      </c>
      <c r="E58" s="156">
        <v>17966</v>
      </c>
      <c r="F58" s="156">
        <v>18970</v>
      </c>
      <c r="G58" s="157">
        <v>19030</v>
      </c>
      <c r="H58" s="156">
        <v>18869</v>
      </c>
      <c r="I58" s="156">
        <v>19577</v>
      </c>
      <c r="J58" s="156">
        <v>19395</v>
      </c>
      <c r="K58" s="157">
        <v>18621</v>
      </c>
    </row>
    <row r="59" spans="1:11" ht="12" customHeight="1">
      <c r="A59" s="152"/>
      <c r="B59" s="149"/>
      <c r="C59" s="149" t="s">
        <v>49</v>
      </c>
      <c r="D59" s="156">
        <v>11572</v>
      </c>
      <c r="E59" s="156">
        <v>10736</v>
      </c>
      <c r="F59" s="156">
        <v>10668</v>
      </c>
      <c r="G59" s="157">
        <v>10446</v>
      </c>
      <c r="H59" s="156">
        <v>10769</v>
      </c>
      <c r="I59" s="156">
        <v>10957</v>
      </c>
      <c r="J59" s="156">
        <v>12036</v>
      </c>
      <c r="K59" s="157">
        <v>10109</v>
      </c>
    </row>
    <row r="60" spans="1:11" ht="12" customHeight="1">
      <c r="A60" s="152"/>
      <c r="B60" s="149"/>
      <c r="C60" s="149" t="s">
        <v>212</v>
      </c>
      <c r="D60" s="156">
        <v>468</v>
      </c>
      <c r="E60" s="156">
        <v>452</v>
      </c>
      <c r="F60" s="156">
        <v>449</v>
      </c>
      <c r="G60" s="157">
        <v>383</v>
      </c>
      <c r="H60" s="156">
        <v>455</v>
      </c>
      <c r="I60" s="156">
        <v>434</v>
      </c>
      <c r="J60" s="156">
        <v>425</v>
      </c>
      <c r="K60" s="157">
        <v>361</v>
      </c>
    </row>
    <row r="61" spans="1:11" ht="12" customHeight="1">
      <c r="A61" s="158"/>
      <c r="B61" s="159"/>
      <c r="C61" s="159" t="s">
        <v>54</v>
      </c>
      <c r="D61" s="161">
        <v>15</v>
      </c>
      <c r="E61" s="161">
        <v>13</v>
      </c>
      <c r="F61" s="161">
        <v>11</v>
      </c>
      <c r="G61" s="162">
        <v>9</v>
      </c>
      <c r="H61" s="161">
        <v>8</v>
      </c>
      <c r="I61" s="161">
        <v>6</v>
      </c>
      <c r="J61" s="161">
        <v>5</v>
      </c>
      <c r="K61" s="162">
        <v>2910</v>
      </c>
    </row>
    <row r="62" spans="1:11" ht="12" customHeight="1">
      <c r="A62" s="152"/>
      <c r="B62" s="149"/>
      <c r="D62" s="156"/>
      <c r="E62" s="156"/>
      <c r="F62" s="156"/>
      <c r="G62" s="157"/>
      <c r="H62" s="156"/>
      <c r="I62" s="156"/>
      <c r="J62" s="156"/>
      <c r="K62" s="157"/>
    </row>
    <row r="63" spans="1:11" s="176" customFormat="1" ht="12" customHeight="1">
      <c r="A63" s="180"/>
      <c r="B63" s="163" t="s">
        <v>55</v>
      </c>
      <c r="C63" s="172"/>
      <c r="D63" s="164">
        <f>SUM(D54:D61)</f>
        <v>291394</v>
      </c>
      <c r="E63" s="164">
        <v>294496</v>
      </c>
      <c r="F63" s="164">
        <v>295106</v>
      </c>
      <c r="G63" s="164">
        <f>SUM(G54:G61)</f>
        <v>295138</v>
      </c>
      <c r="H63" s="164">
        <f>SUM(H54:H61)</f>
        <v>303789</v>
      </c>
      <c r="I63" s="164">
        <f>SUM(I54:I61)</f>
        <v>339175</v>
      </c>
      <c r="J63" s="164">
        <f>SUM(J54:J61)</f>
        <v>294003</v>
      </c>
      <c r="K63" s="164">
        <f>SUM(K54:K61)</f>
        <v>375344</v>
      </c>
    </row>
    <row r="64" spans="1:11" s="176" customFormat="1" ht="12" customHeight="1">
      <c r="A64" s="181"/>
      <c r="B64" s="182"/>
      <c r="C64" s="182"/>
      <c r="D64" s="183"/>
      <c r="E64" s="183"/>
      <c r="F64" s="183"/>
      <c r="G64" s="184"/>
      <c r="H64" s="183"/>
      <c r="I64" s="183"/>
      <c r="J64" s="183"/>
      <c r="K64" s="184"/>
    </row>
    <row r="65" spans="1:11" s="176" customFormat="1" ht="12" customHeight="1">
      <c r="A65" s="174" t="s">
        <v>56</v>
      </c>
      <c r="B65" s="163"/>
      <c r="C65" s="163"/>
      <c r="D65" s="164">
        <f>SUM(D50+D63)</f>
        <v>613752</v>
      </c>
      <c r="E65" s="164">
        <v>617429</v>
      </c>
      <c r="F65" s="164">
        <v>599723</v>
      </c>
      <c r="G65" s="164">
        <f>SUM(G50+G63)</f>
        <v>596716</v>
      </c>
      <c r="H65" s="164">
        <f>SUM(H50+H63)</f>
        <v>584429</v>
      </c>
      <c r="I65" s="164">
        <f>SUM(I50+I63)</f>
        <v>676269</v>
      </c>
      <c r="J65" s="164">
        <f>SUM(J50+J63)</f>
        <v>660007</v>
      </c>
      <c r="K65" s="164">
        <f>SUM(K50+K63)</f>
        <v>692167</v>
      </c>
    </row>
    <row r="66" spans="1:11" ht="12" customHeight="1">
      <c r="A66" s="152"/>
      <c r="B66" s="149"/>
      <c r="C66" s="149"/>
      <c r="D66" s="156"/>
      <c r="E66" s="156"/>
      <c r="F66" s="156"/>
      <c r="G66" s="157"/>
      <c r="H66" s="156"/>
      <c r="I66" s="156"/>
      <c r="J66" s="156"/>
      <c r="K66" s="157"/>
    </row>
    <row r="67" spans="1:11" ht="12" customHeight="1">
      <c r="A67" s="152" t="s">
        <v>57</v>
      </c>
      <c r="B67" s="149"/>
      <c r="C67" s="149"/>
      <c r="D67" s="156"/>
      <c r="E67" s="156"/>
      <c r="F67" s="156"/>
      <c r="G67" s="157"/>
      <c r="H67" s="156"/>
      <c r="I67" s="156"/>
      <c r="J67" s="156"/>
      <c r="K67" s="157"/>
    </row>
    <row r="68" spans="1:11" ht="12" customHeight="1">
      <c r="A68" s="152"/>
      <c r="B68" s="149"/>
      <c r="C68" s="149"/>
      <c r="D68" s="156"/>
      <c r="E68" s="156"/>
      <c r="F68" s="156"/>
      <c r="G68" s="157"/>
      <c r="H68" s="156"/>
      <c r="I68" s="156"/>
      <c r="J68" s="156"/>
      <c r="K68" s="157"/>
    </row>
    <row r="69" spans="1:11" ht="12" customHeight="1">
      <c r="A69" s="152"/>
      <c r="B69" s="149" t="s">
        <v>58</v>
      </c>
      <c r="C69" s="149"/>
      <c r="D69" s="156"/>
      <c r="E69" s="156"/>
      <c r="F69" s="156"/>
      <c r="G69" s="157"/>
      <c r="H69" s="156"/>
      <c r="I69" s="156"/>
      <c r="J69" s="156"/>
      <c r="K69" s="157"/>
    </row>
    <row r="70" spans="1:11" ht="12" customHeight="1">
      <c r="A70" s="152"/>
      <c r="B70" s="149"/>
      <c r="C70" s="149" t="s">
        <v>59</v>
      </c>
      <c r="D70" s="156">
        <v>104275</v>
      </c>
      <c r="E70" s="156">
        <v>104275</v>
      </c>
      <c r="F70" s="156">
        <v>104275</v>
      </c>
      <c r="G70" s="157">
        <v>104275</v>
      </c>
      <c r="H70" s="156">
        <v>104275</v>
      </c>
      <c r="I70" s="156">
        <v>104275</v>
      </c>
      <c r="J70" s="156">
        <v>104275</v>
      </c>
      <c r="K70" s="157">
        <v>104275</v>
      </c>
    </row>
    <row r="71" spans="1:11" ht="12" customHeight="1">
      <c r="A71" s="152"/>
      <c r="B71" s="149"/>
      <c r="C71" s="149" t="s">
        <v>60</v>
      </c>
      <c r="D71" s="156">
        <v>27263</v>
      </c>
      <c r="E71" s="156">
        <v>27263</v>
      </c>
      <c r="F71" s="156">
        <v>27264</v>
      </c>
      <c r="G71" s="157">
        <v>27379</v>
      </c>
      <c r="H71" s="156">
        <v>27379</v>
      </c>
      <c r="I71" s="156">
        <v>27379</v>
      </c>
      <c r="J71" s="156">
        <v>27379</v>
      </c>
      <c r="K71" s="157">
        <v>27379</v>
      </c>
    </row>
    <row r="72" spans="1:11" ht="12" customHeight="1">
      <c r="A72" s="152"/>
      <c r="B72" s="149"/>
      <c r="C72" s="149" t="s">
        <v>61</v>
      </c>
      <c r="D72" s="156">
        <v>-3991</v>
      </c>
      <c r="E72" s="156">
        <v>-3991</v>
      </c>
      <c r="F72" s="156">
        <v>-3991</v>
      </c>
      <c r="G72" s="157">
        <v>-3991</v>
      </c>
      <c r="H72" s="156">
        <v>-3991</v>
      </c>
      <c r="I72" s="156">
        <v>-9209</v>
      </c>
      <c r="J72" s="156">
        <v>-9209</v>
      </c>
      <c r="K72" s="157">
        <v>-9209</v>
      </c>
    </row>
    <row r="73" spans="1:11" ht="12" customHeight="1">
      <c r="A73" s="152"/>
      <c r="B73" s="149"/>
      <c r="C73" s="149" t="s">
        <v>62</v>
      </c>
      <c r="D73" s="156">
        <v>432407</v>
      </c>
      <c r="E73" s="156">
        <v>419727</v>
      </c>
      <c r="F73" s="156">
        <v>431558</v>
      </c>
      <c r="G73" s="157">
        <v>444278</v>
      </c>
      <c r="H73" s="156">
        <v>442685</v>
      </c>
      <c r="I73" s="156">
        <v>432373</v>
      </c>
      <c r="J73" s="156">
        <v>450977</v>
      </c>
      <c r="K73" s="157">
        <v>465787</v>
      </c>
    </row>
    <row r="74" spans="1:11" ht="12" customHeight="1">
      <c r="A74" s="158"/>
      <c r="B74" s="159"/>
      <c r="C74" s="159" t="s">
        <v>213</v>
      </c>
      <c r="D74" s="161">
        <v>23438</v>
      </c>
      <c r="E74" s="161">
        <v>23832</v>
      </c>
      <c r="F74" s="161">
        <v>25672</v>
      </c>
      <c r="G74" s="162">
        <v>25047</v>
      </c>
      <c r="H74" s="161">
        <v>29408</v>
      </c>
      <c r="I74" s="161">
        <v>28981</v>
      </c>
      <c r="J74" s="161">
        <v>30291</v>
      </c>
      <c r="K74" s="162">
        <v>30452</v>
      </c>
    </row>
    <row r="75" spans="1:11" ht="12" customHeight="1">
      <c r="A75" s="152"/>
      <c r="B75" s="149" t="s">
        <v>63</v>
      </c>
      <c r="C75" s="149"/>
      <c r="D75" s="156">
        <f>SUM(D70:D74)</f>
        <v>583392</v>
      </c>
      <c r="E75" s="156">
        <v>571106</v>
      </c>
      <c r="F75" s="156">
        <v>584778</v>
      </c>
      <c r="G75" s="157">
        <f>SUM(G70:G74)</f>
        <v>596988</v>
      </c>
      <c r="H75" s="156">
        <f>SUM(H70:H74)</f>
        <v>599756</v>
      </c>
      <c r="I75" s="156">
        <f>SUM(I70:I74)</f>
        <v>583799</v>
      </c>
      <c r="J75" s="156">
        <f>SUM(J70:J74)</f>
        <v>603713</v>
      </c>
      <c r="K75" s="157">
        <f>SUM(K70:K74)</f>
        <v>618684</v>
      </c>
    </row>
    <row r="76" spans="1:11" ht="12" customHeight="1">
      <c r="A76" s="158"/>
      <c r="B76" s="159" t="s">
        <v>64</v>
      </c>
      <c r="C76" s="159"/>
      <c r="D76" s="161">
        <v>35212</v>
      </c>
      <c r="E76" s="161">
        <v>32877</v>
      </c>
      <c r="F76" s="161">
        <v>35391</v>
      </c>
      <c r="G76" s="162">
        <v>35166</v>
      </c>
      <c r="H76" s="161">
        <v>38889</v>
      </c>
      <c r="I76" s="161">
        <v>35813</v>
      </c>
      <c r="J76" s="161">
        <v>37797</v>
      </c>
      <c r="K76" s="162">
        <v>39043</v>
      </c>
    </row>
    <row r="77" spans="1:11" s="176" customFormat="1" ht="12" customHeight="1">
      <c r="A77" s="174" t="s">
        <v>65</v>
      </c>
      <c r="B77" s="172"/>
      <c r="C77" s="163"/>
      <c r="D77" s="164">
        <f>SUM(D75:D76)</f>
        <v>618604</v>
      </c>
      <c r="E77" s="164">
        <v>603983</v>
      </c>
      <c r="F77" s="164">
        <v>620169</v>
      </c>
      <c r="G77" s="164">
        <f>SUM(G75:G76)</f>
        <v>632154</v>
      </c>
      <c r="H77" s="164">
        <f>SUM(H75:H76)</f>
        <v>638645</v>
      </c>
      <c r="I77" s="164">
        <f>SUM(I75:I76)</f>
        <v>619612</v>
      </c>
      <c r="J77" s="164">
        <f>SUM(J75:J76)</f>
        <v>641510</v>
      </c>
      <c r="K77" s="164">
        <f>SUM(K75:K76)</f>
        <v>657727</v>
      </c>
    </row>
    <row r="78" spans="1:11" s="176" customFormat="1" ht="12" customHeight="1">
      <c r="A78" s="148"/>
      <c r="B78" s="155"/>
      <c r="C78" s="155"/>
      <c r="D78" s="183"/>
      <c r="E78" s="183"/>
      <c r="F78" s="183"/>
      <c r="G78" s="184"/>
      <c r="H78" s="183"/>
      <c r="I78" s="183"/>
      <c r="J78" s="183"/>
      <c r="K78" s="184"/>
    </row>
    <row r="79" spans="1:11" s="176" customFormat="1" ht="12" customHeight="1" thickBot="1">
      <c r="A79" s="168" t="s">
        <v>66</v>
      </c>
      <c r="B79" s="169"/>
      <c r="C79" s="169"/>
      <c r="D79" s="170">
        <f>SUM(D65+D77)</f>
        <v>1232356</v>
      </c>
      <c r="E79" s="170">
        <v>1221412</v>
      </c>
      <c r="F79" s="170">
        <v>1219892</v>
      </c>
      <c r="G79" s="170">
        <f>SUM(G65+G77)</f>
        <v>1228870</v>
      </c>
      <c r="H79" s="170">
        <f>SUM(H65+H77)</f>
        <v>1223074</v>
      </c>
      <c r="I79" s="170">
        <f>SUM(I65+I77)</f>
        <v>1295881</v>
      </c>
      <c r="J79" s="170">
        <f>SUM(J65+J77)</f>
        <v>1301517</v>
      </c>
      <c r="K79" s="170">
        <f>SUM(K65+K77)</f>
        <v>1349894</v>
      </c>
    </row>
    <row r="80" spans="1:11" ht="13.5" thickTop="1"/>
    <row r="81" spans="1:8" ht="13.5" customHeight="1">
      <c r="A81" s="165"/>
      <c r="D81" s="185"/>
      <c r="H81" s="185"/>
    </row>
    <row r="83" spans="1:8">
      <c r="A83" s="367"/>
      <c r="B83" s="367"/>
      <c r="C83" s="367"/>
    </row>
    <row r="84" spans="1:8">
      <c r="A84" s="367"/>
      <c r="B84" s="367"/>
      <c r="C84" s="367"/>
    </row>
    <row r="85" spans="1:8">
      <c r="A85" s="367"/>
      <c r="B85" s="367"/>
      <c r="C85" s="367"/>
    </row>
    <row r="86" spans="1:8">
      <c r="A86" s="367"/>
      <c r="B86" s="367"/>
      <c r="C86" s="367"/>
    </row>
  </sheetData>
  <mergeCells count="3">
    <mergeCell ref="D1:G2"/>
    <mergeCell ref="A83:C86"/>
    <mergeCell ref="H1:K2"/>
  </mergeCells>
  <pageMargins left="0.74803149606299213" right="0.74803149606299213" top="0.59055118110236227" bottom="0.59055118110236227" header="0.51181102362204722" footer="0.51181102362204722"/>
  <pageSetup paperSize="9"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50"/>
  <sheetViews>
    <sheetView showGridLines="0" zoomScale="90" zoomScaleNormal="9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A30" sqref="A30:B30"/>
    </sheetView>
  </sheetViews>
  <sheetFormatPr defaultColWidth="12.54296875" defaultRowHeight="12" customHeight="1"/>
  <cols>
    <col min="1" max="2" width="3.54296875" style="189" customWidth="1"/>
    <col min="3" max="3" width="53.1796875" style="189" customWidth="1"/>
    <col min="4" max="5" width="12.54296875" style="186" customWidth="1"/>
    <col min="6" max="16384" width="12.54296875" style="186"/>
  </cols>
  <sheetData>
    <row r="1" spans="1:11" s="205" customFormat="1" ht="12" customHeight="1">
      <c r="A1" s="208" t="s">
        <v>0</v>
      </c>
      <c r="B1" s="222"/>
      <c r="C1" s="222"/>
      <c r="D1" s="368">
        <v>2019</v>
      </c>
      <c r="E1" s="362"/>
      <c r="F1" s="362"/>
      <c r="G1" s="363"/>
      <c r="H1" s="368">
        <v>2020</v>
      </c>
      <c r="I1" s="362"/>
      <c r="J1" s="362"/>
      <c r="K1" s="363"/>
    </row>
    <row r="2" spans="1:11" s="205" customFormat="1" ht="15" customHeight="1" thickBot="1">
      <c r="A2" s="209" t="s">
        <v>67</v>
      </c>
      <c r="B2" s="187"/>
      <c r="C2" s="187"/>
      <c r="D2" s="364"/>
      <c r="E2" s="365"/>
      <c r="F2" s="365"/>
      <c r="G2" s="366"/>
      <c r="H2" s="364"/>
      <c r="I2" s="365"/>
      <c r="J2" s="365"/>
      <c r="K2" s="366"/>
    </row>
    <row r="3" spans="1:11" s="205" customFormat="1" ht="12" customHeight="1">
      <c r="A3" s="223" t="s">
        <v>5</v>
      </c>
      <c r="B3" s="224"/>
      <c r="C3" s="224"/>
      <c r="D3" s="210" t="s">
        <v>3</v>
      </c>
      <c r="E3" s="188" t="s">
        <v>26</v>
      </c>
      <c r="F3" s="188" t="s">
        <v>4</v>
      </c>
      <c r="G3" s="188" t="s">
        <v>100</v>
      </c>
      <c r="H3" s="210" t="s">
        <v>3</v>
      </c>
      <c r="I3" s="188" t="s">
        <v>26</v>
      </c>
      <c r="J3" s="188" t="s">
        <v>4</v>
      </c>
      <c r="K3" s="188" t="s">
        <v>100</v>
      </c>
    </row>
    <row r="4" spans="1:11" ht="12" customHeight="1">
      <c r="A4" s="211"/>
      <c r="C4" s="212"/>
      <c r="D4" s="213"/>
      <c r="E4" s="213"/>
      <c r="F4" s="213"/>
      <c r="G4" s="191"/>
      <c r="H4" s="213"/>
      <c r="I4" s="213"/>
      <c r="J4" s="213"/>
      <c r="K4" s="191"/>
    </row>
    <row r="5" spans="1:11" ht="12" customHeight="1">
      <c r="A5" s="211" t="s">
        <v>68</v>
      </c>
      <c r="C5" s="212"/>
      <c r="D5" s="190"/>
      <c r="E5" s="190"/>
      <c r="F5" s="190"/>
      <c r="G5" s="191"/>
      <c r="H5" s="190"/>
      <c r="I5" s="190"/>
      <c r="J5" s="190"/>
      <c r="K5" s="191"/>
    </row>
    <row r="6" spans="1:11" ht="12" customHeight="1">
      <c r="A6" s="211"/>
      <c r="C6" s="212"/>
      <c r="D6" s="190"/>
      <c r="E6" s="190"/>
      <c r="F6" s="190"/>
      <c r="G6" s="191"/>
      <c r="H6" s="190"/>
      <c r="I6" s="190"/>
      <c r="J6" s="190"/>
      <c r="K6" s="191"/>
    </row>
    <row r="7" spans="1:11" ht="12" customHeight="1">
      <c r="A7" s="211"/>
      <c r="C7" s="189" t="s">
        <v>23</v>
      </c>
      <c r="D7" s="192">
        <v>3982</v>
      </c>
      <c r="E7" s="192">
        <v>18483</v>
      </c>
      <c r="F7" s="192">
        <v>31527</v>
      </c>
      <c r="G7" s="193">
        <v>44512</v>
      </c>
      <c r="H7" s="192">
        <v>-812</v>
      </c>
      <c r="I7" s="192">
        <v>10669</v>
      </c>
      <c r="J7" s="192">
        <v>30352</v>
      </c>
      <c r="K7" s="193">
        <v>46317</v>
      </c>
    </row>
    <row r="8" spans="1:11" ht="12" customHeight="1">
      <c r="A8" s="211"/>
      <c r="C8" s="189" t="s">
        <v>214</v>
      </c>
      <c r="D8" s="192">
        <v>33786</v>
      </c>
      <c r="E8" s="192">
        <v>65943</v>
      </c>
      <c r="F8" s="192">
        <v>99726</v>
      </c>
      <c r="G8" s="193">
        <v>137382</v>
      </c>
      <c r="H8" s="192">
        <v>33678</v>
      </c>
      <c r="I8" s="192">
        <v>69020</v>
      </c>
      <c r="J8" s="192">
        <v>104372</v>
      </c>
      <c r="K8" s="193">
        <v>141058</v>
      </c>
    </row>
    <row r="9" spans="1:11" ht="12" customHeight="1">
      <c r="A9" s="211"/>
      <c r="C9" s="189" t="s">
        <v>22</v>
      </c>
      <c r="D9" s="192">
        <v>3079</v>
      </c>
      <c r="E9" s="192">
        <v>6936</v>
      </c>
      <c r="F9" s="192">
        <v>10831</v>
      </c>
      <c r="G9" s="193">
        <v>14633</v>
      </c>
      <c r="H9" s="192">
        <v>2500</v>
      </c>
      <c r="I9" s="192">
        <v>6358</v>
      </c>
      <c r="J9" s="192">
        <v>10859</v>
      </c>
      <c r="K9" s="193">
        <v>14595</v>
      </c>
    </row>
    <row r="10" spans="1:11" ht="12" customHeight="1">
      <c r="A10" s="211"/>
      <c r="C10" s="189" t="s">
        <v>19</v>
      </c>
      <c r="D10" s="192">
        <v>5625</v>
      </c>
      <c r="E10" s="192">
        <v>12156</v>
      </c>
      <c r="F10" s="192">
        <v>21023</v>
      </c>
      <c r="G10" s="193">
        <v>24125</v>
      </c>
      <c r="H10" s="192">
        <v>10969</v>
      </c>
      <c r="I10" s="192">
        <v>16415</v>
      </c>
      <c r="J10" s="192">
        <v>17616</v>
      </c>
      <c r="K10" s="193">
        <v>23846</v>
      </c>
    </row>
    <row r="11" spans="1:11" ht="12" customHeight="1">
      <c r="A11" s="211"/>
      <c r="C11" s="189" t="s">
        <v>156</v>
      </c>
      <c r="D11" s="192">
        <v>-100</v>
      </c>
      <c r="E11" s="192">
        <v>-215</v>
      </c>
      <c r="F11" s="192">
        <v>-178</v>
      </c>
      <c r="G11" s="193">
        <v>-90</v>
      </c>
      <c r="H11" s="192">
        <v>66</v>
      </c>
      <c r="I11" s="192">
        <v>66</v>
      </c>
      <c r="J11" s="192">
        <v>66</v>
      </c>
      <c r="K11" s="193">
        <v>66</v>
      </c>
    </row>
    <row r="12" spans="1:11" ht="12" customHeight="1">
      <c r="A12" s="211"/>
      <c r="C12" s="189" t="s">
        <v>101</v>
      </c>
      <c r="D12" s="192">
        <v>10731</v>
      </c>
      <c r="E12" s="192">
        <v>8552</v>
      </c>
      <c r="F12" s="192">
        <v>12515</v>
      </c>
      <c r="G12" s="193">
        <v>-392</v>
      </c>
      <c r="H12" s="192">
        <v>15527</v>
      </c>
      <c r="I12" s="192">
        <v>28452</v>
      </c>
      <c r="J12" s="192">
        <v>26579</v>
      </c>
      <c r="K12" s="193">
        <v>10535</v>
      </c>
    </row>
    <row r="13" spans="1:11" ht="12" customHeight="1">
      <c r="A13" s="211"/>
      <c r="C13" s="189" t="s">
        <v>102</v>
      </c>
      <c r="D13" s="192">
        <v>865</v>
      </c>
      <c r="E13" s="192">
        <v>-1425</v>
      </c>
      <c r="F13" s="192">
        <v>-1375</v>
      </c>
      <c r="G13" s="193">
        <v>150</v>
      </c>
      <c r="H13" s="192">
        <v>64</v>
      </c>
      <c r="I13" s="192">
        <v>-1290</v>
      </c>
      <c r="J13" s="192">
        <v>204</v>
      </c>
      <c r="K13" s="193">
        <v>-536</v>
      </c>
    </row>
    <row r="14" spans="1:11" ht="12" customHeight="1">
      <c r="A14" s="211"/>
      <c r="C14" s="189" t="s">
        <v>103</v>
      </c>
      <c r="D14" s="192">
        <v>-48559</v>
      </c>
      <c r="E14" s="192">
        <v>-50810</v>
      </c>
      <c r="F14" s="192">
        <v>-52125</v>
      </c>
      <c r="G14" s="193">
        <v>-20107</v>
      </c>
      <c r="H14" s="192">
        <v>-36304</v>
      </c>
      <c r="I14" s="192">
        <v>-43778</v>
      </c>
      <c r="J14" s="192">
        <v>-33807</v>
      </c>
      <c r="K14" s="193">
        <v>-13627</v>
      </c>
    </row>
    <row r="15" spans="1:11" ht="12" customHeight="1">
      <c r="A15" s="211"/>
      <c r="C15" s="189" t="s">
        <v>69</v>
      </c>
      <c r="D15" s="192">
        <v>-4187</v>
      </c>
      <c r="E15" s="192">
        <v>-5317</v>
      </c>
      <c r="F15" s="192">
        <v>-10818</v>
      </c>
      <c r="G15" s="193">
        <v>-12560</v>
      </c>
      <c r="H15" s="192">
        <v>-5142</v>
      </c>
      <c r="I15" s="192">
        <v>-6451</v>
      </c>
      <c r="J15" s="192">
        <v>-11572</v>
      </c>
      <c r="K15" s="193">
        <v>-12700</v>
      </c>
    </row>
    <row r="16" spans="1:11" ht="12" customHeight="1">
      <c r="A16" s="211"/>
      <c r="C16" s="189" t="s">
        <v>70</v>
      </c>
      <c r="D16" s="192">
        <v>-7298</v>
      </c>
      <c r="E16" s="192">
        <v>-11126</v>
      </c>
      <c r="F16" s="192">
        <v>-16973</v>
      </c>
      <c r="G16" s="193">
        <f>SUM(-22931+442)</f>
        <v>-22489</v>
      </c>
      <c r="H16" s="192">
        <v>-5740</v>
      </c>
      <c r="I16" s="192">
        <f>SUM(51-9888)</f>
        <v>-9837</v>
      </c>
      <c r="J16" s="192">
        <f>SUM(51-16025)</f>
        <v>-15974</v>
      </c>
      <c r="K16" s="193">
        <f>SUM(-19913+52)</f>
        <v>-19861</v>
      </c>
    </row>
    <row r="17" spans="1:11" ht="12" customHeight="1">
      <c r="A17" s="211"/>
      <c r="C17" s="189" t="s">
        <v>71</v>
      </c>
      <c r="D17" s="192">
        <v>86</v>
      </c>
      <c r="E17" s="192">
        <v>187</v>
      </c>
      <c r="F17" s="192">
        <v>270</v>
      </c>
      <c r="G17" s="193">
        <v>353</v>
      </c>
      <c r="H17" s="192">
        <v>67</v>
      </c>
      <c r="I17" s="192">
        <v>134</v>
      </c>
      <c r="J17" s="192">
        <v>192</v>
      </c>
      <c r="K17" s="193">
        <v>283</v>
      </c>
    </row>
    <row r="18" spans="1:11" ht="12" customHeight="1">
      <c r="A18" s="214"/>
      <c r="B18" s="194"/>
      <c r="C18" s="194" t="s">
        <v>215</v>
      </c>
      <c r="D18" s="192">
        <v>494</v>
      </c>
      <c r="E18" s="192">
        <v>-514</v>
      </c>
      <c r="F18" s="192">
        <v>-1014</v>
      </c>
      <c r="G18" s="193">
        <v>-3149</v>
      </c>
      <c r="H18" s="192">
        <v>-2159</v>
      </c>
      <c r="I18" s="192">
        <v>-2054</v>
      </c>
      <c r="J18" s="192">
        <v>-2072</v>
      </c>
      <c r="K18" s="193">
        <v>-4021</v>
      </c>
    </row>
    <row r="19" spans="1:11" s="205" customFormat="1" ht="12" customHeight="1">
      <c r="A19" s="225"/>
      <c r="B19" s="206" t="s">
        <v>152</v>
      </c>
      <c r="C19" s="226"/>
      <c r="D19" s="195">
        <f t="shared" ref="D19:E19" si="0">SUM(D7:D18)</f>
        <v>-1496</v>
      </c>
      <c r="E19" s="195">
        <f t="shared" si="0"/>
        <v>42850</v>
      </c>
      <c r="F19" s="195">
        <v>93409</v>
      </c>
      <c r="G19" s="195">
        <f t="shared" ref="G19" si="1">SUM(G7:G18)</f>
        <v>162368</v>
      </c>
      <c r="H19" s="195">
        <f>SUM(H7:H18)</f>
        <v>12714</v>
      </c>
      <c r="I19" s="195">
        <f>SUM(I7:I18)</f>
        <v>67704</v>
      </c>
      <c r="J19" s="195">
        <f>SUM(J7:J18)</f>
        <v>126815</v>
      </c>
      <c r="K19" s="195">
        <f>SUM(K7:K18)</f>
        <v>185955</v>
      </c>
    </row>
    <row r="20" spans="1:11" s="217" customFormat="1" ht="12" customHeight="1">
      <c r="A20" s="215"/>
      <c r="B20" s="216"/>
      <c r="C20" s="216"/>
      <c r="D20" s="196"/>
      <c r="E20" s="196"/>
      <c r="F20" s="196"/>
      <c r="G20" s="193"/>
      <c r="H20" s="196"/>
      <c r="I20" s="196"/>
      <c r="J20" s="196"/>
      <c r="K20" s="193"/>
    </row>
    <row r="21" spans="1:11" ht="12" customHeight="1">
      <c r="A21" s="211" t="s">
        <v>72</v>
      </c>
      <c r="D21" s="196"/>
      <c r="E21" s="196"/>
      <c r="F21" s="196"/>
      <c r="G21" s="193"/>
      <c r="H21" s="196"/>
      <c r="I21" s="196"/>
      <c r="J21" s="196"/>
      <c r="K21" s="193"/>
    </row>
    <row r="22" spans="1:11" ht="12" customHeight="1">
      <c r="A22" s="211"/>
      <c r="C22" s="212"/>
      <c r="D22" s="196"/>
      <c r="E22" s="196"/>
      <c r="F22" s="196"/>
      <c r="G22" s="197"/>
      <c r="H22" s="196"/>
      <c r="I22" s="196"/>
      <c r="J22" s="196"/>
      <c r="K22" s="197"/>
    </row>
    <row r="23" spans="1:11" ht="12" customHeight="1">
      <c r="A23" s="211"/>
      <c r="C23" s="189" t="s">
        <v>73</v>
      </c>
      <c r="D23" s="192">
        <v>-22591</v>
      </c>
      <c r="E23" s="192">
        <v>-46613</v>
      </c>
      <c r="F23" s="192">
        <v>-76489</v>
      </c>
      <c r="G23" s="193">
        <v>-112520</v>
      </c>
      <c r="H23" s="192">
        <v>-23575</v>
      </c>
      <c r="I23" s="192">
        <v>-146640</v>
      </c>
      <c r="J23" s="192">
        <v>-178861</v>
      </c>
      <c r="K23" s="193">
        <v>-234561</v>
      </c>
    </row>
    <row r="24" spans="1:11" ht="12" customHeight="1">
      <c r="A24" s="211"/>
      <c r="C24" s="189" t="s">
        <v>159</v>
      </c>
      <c r="D24" s="192">
        <v>-1462</v>
      </c>
      <c r="E24" s="192">
        <v>1574</v>
      </c>
      <c r="F24" s="192">
        <v>9901</v>
      </c>
      <c r="G24" s="193">
        <v>14863</v>
      </c>
      <c r="H24" s="192">
        <v>-2198</v>
      </c>
      <c r="I24" s="192">
        <v>39418</v>
      </c>
      <c r="J24" s="192">
        <v>46903</v>
      </c>
      <c r="K24" s="193">
        <v>81448</v>
      </c>
    </row>
    <row r="25" spans="1:11" ht="12" customHeight="1">
      <c r="A25" s="211"/>
      <c r="C25" s="189" t="s">
        <v>216</v>
      </c>
      <c r="D25" s="192">
        <v>-742</v>
      </c>
      <c r="E25" s="192">
        <v>-972</v>
      </c>
      <c r="F25" s="192">
        <v>-1262</v>
      </c>
      <c r="G25" s="193">
        <v>-1447</v>
      </c>
      <c r="H25" s="192">
        <v>-194</v>
      </c>
      <c r="I25" s="192">
        <v>-323</v>
      </c>
      <c r="J25" s="192">
        <v>-567</v>
      </c>
      <c r="K25" s="193">
        <v>-567</v>
      </c>
    </row>
    <row r="26" spans="1:11" ht="12" customHeight="1">
      <c r="A26" s="211"/>
      <c r="C26" s="212" t="s">
        <v>74</v>
      </c>
      <c r="D26" s="192">
        <v>0</v>
      </c>
      <c r="E26" s="192">
        <v>0</v>
      </c>
      <c r="F26" s="192">
        <v>0</v>
      </c>
      <c r="G26" s="193">
        <v>0</v>
      </c>
      <c r="H26" s="192">
        <v>0</v>
      </c>
      <c r="I26" s="192">
        <v>0</v>
      </c>
      <c r="J26" s="192">
        <v>0</v>
      </c>
      <c r="K26" s="193">
        <v>0</v>
      </c>
    </row>
    <row r="27" spans="1:11" ht="12" customHeight="1">
      <c r="A27" s="211"/>
      <c r="C27" s="189" t="s">
        <v>217</v>
      </c>
      <c r="D27" s="192">
        <v>-2742</v>
      </c>
      <c r="E27" s="192">
        <v>-1701</v>
      </c>
      <c r="F27" s="192">
        <v>4294</v>
      </c>
      <c r="G27" s="193">
        <v>4816</v>
      </c>
      <c r="H27" s="192">
        <v>-984</v>
      </c>
      <c r="I27" s="192">
        <v>-2075</v>
      </c>
      <c r="J27" s="192">
        <v>-199</v>
      </c>
      <c r="K27" s="193">
        <v>-2533</v>
      </c>
    </row>
    <row r="28" spans="1:11" ht="12" customHeight="1">
      <c r="A28" s="211"/>
      <c r="C28" s="189" t="s">
        <v>218</v>
      </c>
      <c r="D28" s="192">
        <v>0</v>
      </c>
      <c r="E28" s="192">
        <v>0</v>
      </c>
      <c r="F28" s="192">
        <v>0</v>
      </c>
      <c r="G28" s="193">
        <v>0</v>
      </c>
      <c r="H28" s="192">
        <v>0</v>
      </c>
      <c r="I28" s="192">
        <v>0</v>
      </c>
      <c r="J28" s="192">
        <v>0</v>
      </c>
      <c r="K28" s="193">
        <v>268</v>
      </c>
    </row>
    <row r="29" spans="1:11" ht="12" customHeight="1">
      <c r="A29" s="211"/>
      <c r="B29" s="352"/>
      <c r="C29" s="352" t="s">
        <v>223</v>
      </c>
      <c r="D29" s="192">
        <v>0</v>
      </c>
      <c r="E29" s="192">
        <v>0</v>
      </c>
      <c r="F29" s="192">
        <v>0</v>
      </c>
      <c r="G29" s="193">
        <v>0</v>
      </c>
      <c r="H29" s="192">
        <v>0</v>
      </c>
      <c r="I29" s="192">
        <v>0</v>
      </c>
      <c r="J29" s="192">
        <v>0</v>
      </c>
      <c r="K29" s="193">
        <v>0</v>
      </c>
    </row>
    <row r="30" spans="1:11" ht="12" customHeight="1">
      <c r="A30" s="353"/>
      <c r="B30" s="354"/>
      <c r="C30" s="198" t="s">
        <v>222</v>
      </c>
      <c r="D30" s="350">
        <v>3810</v>
      </c>
      <c r="E30" s="350">
        <v>4038</v>
      </c>
      <c r="F30" s="350">
        <v>4693</v>
      </c>
      <c r="G30" s="351">
        <v>9352</v>
      </c>
      <c r="H30" s="350">
        <v>256</v>
      </c>
      <c r="I30" s="350">
        <v>594</v>
      </c>
      <c r="J30" s="350">
        <v>1407</v>
      </c>
      <c r="K30" s="351">
        <v>7843</v>
      </c>
    </row>
    <row r="31" spans="1:11" s="205" customFormat="1" ht="12" customHeight="1">
      <c r="A31" s="225"/>
      <c r="B31" s="206" t="s">
        <v>153</v>
      </c>
      <c r="C31" s="227"/>
      <c r="D31" s="201">
        <f>SUM(D23:D30)</f>
        <v>-23727</v>
      </c>
      <c r="E31" s="201">
        <f>SUM(E23:E30)</f>
        <v>-43674</v>
      </c>
      <c r="F31" s="201">
        <v>-58863</v>
      </c>
      <c r="G31" s="201">
        <f>SUM(G23:G30)</f>
        <v>-84936</v>
      </c>
      <c r="H31" s="201">
        <f>SUM(H23:H30)</f>
        <v>-26695</v>
      </c>
      <c r="I31" s="201">
        <f>SUM(I23:I30)</f>
        <v>-109026</v>
      </c>
      <c r="J31" s="201">
        <f>SUM(J23:J30)</f>
        <v>-131317</v>
      </c>
      <c r="K31" s="201">
        <f>SUM(K23:K30)</f>
        <v>-148102</v>
      </c>
    </row>
    <row r="32" spans="1:11" ht="12" customHeight="1">
      <c r="A32" s="211"/>
      <c r="B32" s="34"/>
      <c r="C32" s="34"/>
      <c r="D32" s="196"/>
      <c r="E32" s="196"/>
      <c r="F32" s="196"/>
      <c r="G32" s="193"/>
      <c r="H32" s="196"/>
      <c r="I32" s="196"/>
      <c r="J32" s="196"/>
      <c r="K32" s="193"/>
    </row>
    <row r="33" spans="1:11" ht="12" customHeight="1">
      <c r="A33" s="211" t="s">
        <v>75</v>
      </c>
      <c r="D33" s="196"/>
      <c r="E33" s="196"/>
      <c r="F33" s="196"/>
      <c r="G33" s="193"/>
      <c r="H33" s="196"/>
      <c r="I33" s="196"/>
      <c r="J33" s="196"/>
      <c r="K33" s="193"/>
    </row>
    <row r="34" spans="1:11" ht="12" customHeight="1">
      <c r="A34" s="211"/>
      <c r="D34" s="196"/>
      <c r="E34" s="196"/>
      <c r="F34" s="196"/>
      <c r="G34" s="193"/>
      <c r="H34" s="196"/>
      <c r="I34" s="196"/>
      <c r="J34" s="196"/>
      <c r="K34" s="193"/>
    </row>
    <row r="35" spans="1:11" ht="12" customHeight="1">
      <c r="A35" s="211"/>
      <c r="C35" s="218" t="s">
        <v>76</v>
      </c>
      <c r="D35" s="192">
        <v>0</v>
      </c>
      <c r="E35" s="192">
        <v>-26083</v>
      </c>
      <c r="F35" s="192">
        <v>-29723</v>
      </c>
      <c r="G35" s="193">
        <v>-29725</v>
      </c>
      <c r="H35" s="192">
        <v>-1</v>
      </c>
      <c r="I35" s="192">
        <v>-21048</v>
      </c>
      <c r="J35" s="192">
        <v>-24515</v>
      </c>
      <c r="K35" s="193">
        <v>-24516</v>
      </c>
    </row>
    <row r="36" spans="1:11" ht="12" customHeight="1">
      <c r="A36" s="211"/>
      <c r="C36" s="218" t="s">
        <v>219</v>
      </c>
      <c r="D36" s="192">
        <v>30687</v>
      </c>
      <c r="E36" s="192">
        <v>35053</v>
      </c>
      <c r="F36" s="192">
        <v>10517</v>
      </c>
      <c r="G36" s="193">
        <v>-23151</v>
      </c>
      <c r="H36" s="192">
        <v>18576</v>
      </c>
      <c r="I36" s="192">
        <v>79937</v>
      </c>
      <c r="J36" s="192">
        <v>48139</v>
      </c>
      <c r="K36" s="193">
        <v>-53589</v>
      </c>
    </row>
    <row r="37" spans="1:11" ht="12" customHeight="1">
      <c r="A37" s="211"/>
      <c r="C37" s="218" t="s">
        <v>221</v>
      </c>
      <c r="D37" s="192">
        <v>-3399</v>
      </c>
      <c r="E37" s="192">
        <v>-8014</v>
      </c>
      <c r="F37" s="192">
        <v>-13373</v>
      </c>
      <c r="G37" s="193">
        <v>-18560</v>
      </c>
      <c r="H37" s="192">
        <v>-5344</v>
      </c>
      <c r="I37" s="192">
        <v>-11575</v>
      </c>
      <c r="J37" s="192">
        <v>-17066</v>
      </c>
      <c r="K37" s="193">
        <v>-25114</v>
      </c>
    </row>
    <row r="38" spans="1:11" ht="12" customHeight="1">
      <c r="A38" s="211"/>
      <c r="C38" s="218" t="s">
        <v>207</v>
      </c>
      <c r="D38" s="192">
        <v>0</v>
      </c>
      <c r="E38" s="192">
        <v>0</v>
      </c>
      <c r="F38" s="192">
        <v>0</v>
      </c>
      <c r="G38" s="193">
        <v>0</v>
      </c>
      <c r="H38" s="192">
        <v>0</v>
      </c>
      <c r="I38" s="192">
        <v>0</v>
      </c>
      <c r="J38" s="192">
        <v>0</v>
      </c>
      <c r="K38" s="193">
        <v>70834</v>
      </c>
    </row>
    <row r="39" spans="1:11" ht="12" customHeight="1">
      <c r="A39" s="214"/>
      <c r="B39" s="194"/>
      <c r="C39" s="194" t="s">
        <v>220</v>
      </c>
      <c r="D39" s="199">
        <v>0</v>
      </c>
      <c r="E39" s="199">
        <v>0</v>
      </c>
      <c r="F39" s="199">
        <v>0</v>
      </c>
      <c r="G39" s="200">
        <v>0</v>
      </c>
      <c r="H39" s="199">
        <v>0</v>
      </c>
      <c r="I39" s="199">
        <v>-5218</v>
      </c>
      <c r="J39" s="199">
        <v>-5218</v>
      </c>
      <c r="K39" s="200">
        <v>-5218</v>
      </c>
    </row>
    <row r="40" spans="1:11" s="205" customFormat="1" ht="12" customHeight="1">
      <c r="A40" s="225"/>
      <c r="B40" s="206" t="s">
        <v>154</v>
      </c>
      <c r="C40" s="202"/>
      <c r="D40" s="201">
        <f t="shared" ref="D40:E40" si="2">SUM(D35:D39)</f>
        <v>27288</v>
      </c>
      <c r="E40" s="201">
        <f t="shared" si="2"/>
        <v>956</v>
      </c>
      <c r="F40" s="201">
        <v>-32579</v>
      </c>
      <c r="G40" s="201">
        <f t="shared" ref="G40" si="3">SUM(G35:G39)</f>
        <v>-71436</v>
      </c>
      <c r="H40" s="201">
        <f t="shared" ref="H40" si="4">SUM(H35:H39)</f>
        <v>13231</v>
      </c>
      <c r="I40" s="201">
        <f>SUM(I35:I39)</f>
        <v>42096</v>
      </c>
      <c r="J40" s="201">
        <f>SUM(J35:J39)</f>
        <v>1340</v>
      </c>
      <c r="K40" s="201">
        <f>SUM(K35:K39)</f>
        <v>-37603</v>
      </c>
    </row>
    <row r="41" spans="1:11" ht="12" customHeight="1">
      <c r="A41" s="215"/>
      <c r="B41" s="216"/>
      <c r="C41" s="217"/>
      <c r="D41" s="196"/>
      <c r="E41" s="196"/>
      <c r="F41" s="196"/>
      <c r="G41" s="193"/>
      <c r="H41" s="196"/>
      <c r="I41" s="196"/>
      <c r="J41" s="196"/>
      <c r="K41" s="193"/>
    </row>
    <row r="42" spans="1:11" ht="12" customHeight="1">
      <c r="A42" s="215"/>
      <c r="B42" s="34" t="s">
        <v>155</v>
      </c>
      <c r="C42" s="34"/>
      <c r="D42" s="192">
        <v>-19</v>
      </c>
      <c r="E42" s="192">
        <v>11</v>
      </c>
      <c r="F42" s="192">
        <v>155</v>
      </c>
      <c r="G42" s="193">
        <v>198</v>
      </c>
      <c r="H42" s="192">
        <v>752</v>
      </c>
      <c r="I42" s="192">
        <v>804</v>
      </c>
      <c r="J42" s="192">
        <v>858</v>
      </c>
      <c r="K42" s="193">
        <v>1041</v>
      </c>
    </row>
    <row r="43" spans="1:11" ht="12" customHeight="1">
      <c r="A43" s="211"/>
      <c r="D43" s="196"/>
      <c r="E43" s="196"/>
      <c r="F43" s="196"/>
      <c r="G43" s="193"/>
      <c r="H43" s="196"/>
      <c r="I43" s="196"/>
      <c r="J43" s="196"/>
      <c r="K43" s="193"/>
    </row>
    <row r="44" spans="1:11" s="205" customFormat="1" ht="12" customHeight="1">
      <c r="A44" s="225"/>
      <c r="B44" s="202" t="s">
        <v>77</v>
      </c>
      <c r="C44" s="202"/>
      <c r="D44" s="201">
        <v>2046</v>
      </c>
      <c r="E44" s="201">
        <v>143</v>
      </c>
      <c r="F44" s="201">
        <v>2122</v>
      </c>
      <c r="G44" s="201">
        <v>6194</v>
      </c>
      <c r="H44" s="201">
        <f>SUM(H47-H46)</f>
        <v>2</v>
      </c>
      <c r="I44" s="201">
        <f>SUM(I47-I46)</f>
        <v>1578</v>
      </c>
      <c r="J44" s="201">
        <f>SUM(J47-J46)</f>
        <v>-2304</v>
      </c>
      <c r="K44" s="201">
        <f>SUM(K47-K46)</f>
        <v>1291</v>
      </c>
    </row>
    <row r="45" spans="1:11" ht="12" customHeight="1">
      <c r="A45" s="211"/>
      <c r="C45" s="212"/>
      <c r="D45" s="196"/>
      <c r="E45" s="196"/>
      <c r="F45" s="196"/>
      <c r="G45" s="193"/>
      <c r="H45" s="196"/>
      <c r="I45" s="196"/>
      <c r="J45" s="196"/>
      <c r="K45" s="193"/>
    </row>
    <row r="46" spans="1:11" ht="12" customHeight="1">
      <c r="A46" s="211"/>
      <c r="C46" s="189" t="s">
        <v>78</v>
      </c>
      <c r="D46" s="192">
        <v>7204</v>
      </c>
      <c r="E46" s="192">
        <v>7204</v>
      </c>
      <c r="F46" s="192">
        <v>7204</v>
      </c>
      <c r="G46" s="193">
        <v>7204</v>
      </c>
      <c r="H46" s="192">
        <v>13398</v>
      </c>
      <c r="I46" s="192">
        <v>13398</v>
      </c>
      <c r="J46" s="192">
        <v>13398</v>
      </c>
      <c r="K46" s="193">
        <v>13398</v>
      </c>
    </row>
    <row r="47" spans="1:11" ht="12" customHeight="1" thickBot="1">
      <c r="A47" s="219"/>
      <c r="B47" s="220"/>
      <c r="C47" s="220" t="s">
        <v>79</v>
      </c>
      <c r="D47" s="203">
        <v>9250</v>
      </c>
      <c r="E47" s="203">
        <v>7347</v>
      </c>
      <c r="F47" s="203">
        <v>9326</v>
      </c>
      <c r="G47" s="204">
        <v>13398</v>
      </c>
      <c r="H47" s="203">
        <v>13400</v>
      </c>
      <c r="I47" s="203">
        <v>14976</v>
      </c>
      <c r="J47" s="203">
        <v>11094</v>
      </c>
      <c r="K47" s="204">
        <v>14689</v>
      </c>
    </row>
    <row r="48" spans="1:11" s="139" customFormat="1" ht="13">
      <c r="A48" s="173"/>
      <c r="B48" s="171"/>
      <c r="C48" s="171"/>
      <c r="G48" s="221"/>
      <c r="K48" s="221"/>
    </row>
    <row r="50" spans="1:1" ht="12" customHeight="1">
      <c r="A50" s="165"/>
    </row>
  </sheetData>
  <mergeCells count="2">
    <mergeCell ref="D1:G2"/>
    <mergeCell ref="H1:K2"/>
  </mergeCells>
  <pageMargins left="0.59055118110236227" right="0.59055118110236227" top="0.59055118110236227" bottom="0.59055118110236227" header="0.51181102362204722" footer="0.51181102362204722"/>
  <pageSetup paperSize="9" scale="64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K95"/>
  <sheetViews>
    <sheetView showGridLines="0" zoomScale="80" zoomScaleNormal="80" zoomScaleSheetLayoutView="8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F74" sqref="F74"/>
    </sheetView>
  </sheetViews>
  <sheetFormatPr defaultColWidth="7.26953125" defaultRowHeight="13"/>
  <cols>
    <col min="1" max="2" width="3.453125" style="16" customWidth="1"/>
    <col min="3" max="3" width="42.81640625" style="16" customWidth="1"/>
    <col min="4" max="4" width="12.7265625" style="229" customWidth="1"/>
    <col min="5" max="7" width="12.7265625" style="16" customWidth="1"/>
    <col min="8" max="8" width="12.7265625" style="229" customWidth="1"/>
    <col min="9" max="11" width="12.7265625" style="16" customWidth="1"/>
    <col min="12" max="16384" width="7.26953125" style="229"/>
  </cols>
  <sheetData>
    <row r="1" spans="1:11" s="277" customFormat="1" ht="12" customHeight="1">
      <c r="A1" s="82" t="s">
        <v>0</v>
      </c>
      <c r="B1" s="276"/>
      <c r="C1" s="228"/>
      <c r="D1" s="369" t="s">
        <v>169</v>
      </c>
      <c r="E1" s="370"/>
      <c r="F1" s="370"/>
      <c r="G1" s="371"/>
      <c r="H1" s="369" t="s">
        <v>174</v>
      </c>
      <c r="I1" s="370"/>
      <c r="J1" s="370"/>
      <c r="K1" s="371"/>
    </row>
    <row r="2" spans="1:11" s="277" customFormat="1" ht="12.75" customHeight="1" thickBot="1">
      <c r="A2" s="230" t="s">
        <v>80</v>
      </c>
      <c r="B2" s="278"/>
      <c r="C2" s="279"/>
      <c r="D2" s="359"/>
      <c r="E2" s="360"/>
      <c r="F2" s="360"/>
      <c r="G2" s="372"/>
      <c r="H2" s="359"/>
      <c r="I2" s="360"/>
      <c r="J2" s="360"/>
      <c r="K2" s="372"/>
    </row>
    <row r="3" spans="1:11" s="277" customFormat="1" ht="12" customHeight="1">
      <c r="A3" s="280" t="s">
        <v>111</v>
      </c>
      <c r="B3" s="281"/>
      <c r="C3" s="282"/>
      <c r="D3" s="50" t="s">
        <v>106</v>
      </c>
      <c r="E3" s="118" t="s">
        <v>107</v>
      </c>
      <c r="F3" s="50" t="s">
        <v>108</v>
      </c>
      <c r="G3" s="50" t="s">
        <v>109</v>
      </c>
      <c r="H3" s="50" t="s">
        <v>106</v>
      </c>
      <c r="I3" s="118" t="s">
        <v>107</v>
      </c>
      <c r="J3" s="50" t="s">
        <v>108</v>
      </c>
      <c r="K3" s="50" t="s">
        <v>109</v>
      </c>
    </row>
    <row r="4" spans="1:11" ht="12" customHeight="1">
      <c r="A4" s="231"/>
      <c r="D4" s="232"/>
      <c r="E4" s="232"/>
      <c r="F4" s="232"/>
      <c r="G4" s="233"/>
      <c r="H4" s="232"/>
      <c r="I4" s="232"/>
      <c r="J4" s="232"/>
      <c r="K4" s="233"/>
    </row>
    <row r="5" spans="1:11" ht="12" customHeight="1">
      <c r="A5" s="268" t="s">
        <v>140</v>
      </c>
      <c r="D5" s="239"/>
      <c r="E5" s="239"/>
      <c r="F5" s="239"/>
      <c r="G5" s="240"/>
      <c r="H5" s="239"/>
      <c r="I5" s="239"/>
      <c r="J5" s="239"/>
      <c r="K5" s="240"/>
    </row>
    <row r="6" spans="1:11" ht="12" customHeight="1">
      <c r="A6" s="231"/>
      <c r="D6" s="232"/>
      <c r="E6" s="232"/>
      <c r="F6" s="232"/>
      <c r="G6" s="233"/>
      <c r="H6" s="232"/>
      <c r="I6" s="232"/>
      <c r="J6" s="232"/>
      <c r="K6" s="233"/>
    </row>
    <row r="7" spans="1:11" ht="12" customHeight="1">
      <c r="A7" s="237"/>
      <c r="B7" s="248"/>
      <c r="C7" s="238" t="s">
        <v>132</v>
      </c>
      <c r="D7" s="239">
        <v>30814</v>
      </c>
      <c r="E7" s="239">
        <v>31210</v>
      </c>
      <c r="F7" s="239">
        <v>30987</v>
      </c>
      <c r="G7" s="240">
        <v>30675</v>
      </c>
      <c r="H7" s="239">
        <v>29906</v>
      </c>
      <c r="I7" s="239">
        <f>SUM(27722+2116)</f>
        <v>29838</v>
      </c>
      <c r="J7" s="239">
        <f>SUM(27735+2062)</f>
        <v>29797</v>
      </c>
      <c r="K7" s="240">
        <v>29494</v>
      </c>
    </row>
    <row r="8" spans="1:11" ht="12" customHeight="1">
      <c r="A8" s="237"/>
      <c r="B8" s="248"/>
      <c r="C8" s="238" t="s">
        <v>135</v>
      </c>
      <c r="D8" s="239">
        <v>24065</v>
      </c>
      <c r="E8" s="239">
        <v>25384</v>
      </c>
      <c r="F8" s="239">
        <v>26566</v>
      </c>
      <c r="G8" s="240">
        <v>26384</v>
      </c>
      <c r="H8" s="239">
        <f>SUM(22337+4790)</f>
        <v>27127</v>
      </c>
      <c r="I8" s="239">
        <f>SUM(22043+4653)</f>
        <v>26696</v>
      </c>
      <c r="J8" s="239">
        <f>SUM(24375+4860)</f>
        <v>29235</v>
      </c>
      <c r="K8" s="240">
        <v>29033</v>
      </c>
    </row>
    <row r="9" spans="1:11" ht="12" customHeight="1">
      <c r="A9" s="237"/>
      <c r="B9" s="248"/>
      <c r="C9" s="238" t="s">
        <v>115</v>
      </c>
      <c r="D9" s="239">
        <v>19478</v>
      </c>
      <c r="E9" s="239">
        <v>17186</v>
      </c>
      <c r="F9" s="239">
        <v>19896</v>
      </c>
      <c r="G9" s="240">
        <v>25258</v>
      </c>
      <c r="H9" s="239">
        <v>19980</v>
      </c>
      <c r="I9" s="239">
        <v>18804</v>
      </c>
      <c r="J9" s="239">
        <v>21431</v>
      </c>
      <c r="K9" s="240">
        <v>26715</v>
      </c>
    </row>
    <row r="10" spans="1:11" ht="12" customHeight="1">
      <c r="A10" s="231"/>
      <c r="C10" s="238" t="s">
        <v>9</v>
      </c>
      <c r="D10" s="241">
        <v>2422</v>
      </c>
      <c r="E10" s="241">
        <v>2740</v>
      </c>
      <c r="F10" s="241">
        <v>3195</v>
      </c>
      <c r="G10" s="240">
        <v>2743</v>
      </c>
      <c r="H10" s="241">
        <v>2413</v>
      </c>
      <c r="I10" s="241">
        <v>1997</v>
      </c>
      <c r="J10" s="241">
        <v>2485</v>
      </c>
      <c r="K10" s="240">
        <v>2046</v>
      </c>
    </row>
    <row r="11" spans="1:11" s="277" customFormat="1" ht="12" customHeight="1">
      <c r="A11" s="236"/>
      <c r="B11" s="349" t="s">
        <v>82</v>
      </c>
      <c r="C11" s="121"/>
      <c r="D11" s="234">
        <f>SUM(D7:D10)</f>
        <v>76779</v>
      </c>
      <c r="E11" s="234">
        <f>SUM(E7:E10)</f>
        <v>76520</v>
      </c>
      <c r="F11" s="234">
        <v>80644</v>
      </c>
      <c r="G11" s="242">
        <f>SUM(G7:G10)</f>
        <v>85060</v>
      </c>
      <c r="H11" s="234">
        <f>SUM(H7:H10)</f>
        <v>79426</v>
      </c>
      <c r="I11" s="234">
        <f>SUM(I7:I10)</f>
        <v>77335</v>
      </c>
      <c r="J11" s="234">
        <f>SUM(J7:J10)</f>
        <v>82948</v>
      </c>
      <c r="K11" s="242">
        <f>SUM(K7:K10)</f>
        <v>87288</v>
      </c>
    </row>
    <row r="12" spans="1:11" ht="12" customHeight="1">
      <c r="A12" s="231"/>
      <c r="D12" s="241"/>
      <c r="E12" s="241"/>
      <c r="F12" s="241"/>
      <c r="G12" s="243"/>
      <c r="H12" s="241"/>
      <c r="I12" s="241"/>
      <c r="J12" s="241"/>
      <c r="K12" s="243"/>
    </row>
    <row r="13" spans="1:11" ht="12" customHeight="1">
      <c r="A13" s="231"/>
      <c r="C13" s="238" t="s">
        <v>161</v>
      </c>
      <c r="D13" s="241">
        <v>9349</v>
      </c>
      <c r="E13" s="241">
        <v>9155</v>
      </c>
      <c r="F13" s="241">
        <v>8922</v>
      </c>
      <c r="G13" s="243">
        <v>8742</v>
      </c>
      <c r="H13" s="241">
        <v>8793</v>
      </c>
      <c r="I13" s="241">
        <v>8716</v>
      </c>
      <c r="J13" s="241">
        <v>8522</v>
      </c>
      <c r="K13" s="243">
        <v>8457</v>
      </c>
    </row>
    <row r="14" spans="1:11" ht="12" customHeight="1">
      <c r="A14" s="231"/>
      <c r="C14" s="16" t="s">
        <v>164</v>
      </c>
      <c r="D14" s="239">
        <v>12115</v>
      </c>
      <c r="E14" s="239">
        <v>12397</v>
      </c>
      <c r="F14" s="239">
        <v>12564</v>
      </c>
      <c r="G14" s="244">
        <v>12864</v>
      </c>
      <c r="H14" s="239">
        <v>13251</v>
      </c>
      <c r="I14" s="239">
        <v>13635</v>
      </c>
      <c r="J14" s="239">
        <v>13922</v>
      </c>
      <c r="K14" s="244">
        <v>14050</v>
      </c>
    </row>
    <row r="15" spans="1:11" ht="12" customHeight="1">
      <c r="A15" s="231"/>
      <c r="C15" s="16" t="s">
        <v>81</v>
      </c>
      <c r="D15" s="239">
        <v>10904</v>
      </c>
      <c r="E15" s="239">
        <v>11043</v>
      </c>
      <c r="F15" s="239">
        <v>11134</v>
      </c>
      <c r="G15" s="244">
        <v>11294</v>
      </c>
      <c r="H15" s="239">
        <v>11478</v>
      </c>
      <c r="I15" s="239">
        <v>11708</v>
      </c>
      <c r="J15" s="239">
        <v>11865</v>
      </c>
      <c r="K15" s="244">
        <v>12124</v>
      </c>
    </row>
    <row r="16" spans="1:11" ht="12" customHeight="1">
      <c r="A16" s="231"/>
      <c r="C16" s="238" t="s">
        <v>115</v>
      </c>
      <c r="D16" s="239">
        <v>5643</v>
      </c>
      <c r="E16" s="239">
        <v>4849</v>
      </c>
      <c r="F16" s="239">
        <v>4995</v>
      </c>
      <c r="G16" s="244">
        <v>6354</v>
      </c>
      <c r="H16" s="239">
        <v>4900</v>
      </c>
      <c r="I16" s="239">
        <v>4268</v>
      </c>
      <c r="J16" s="239">
        <v>5637</v>
      </c>
      <c r="K16" s="244">
        <v>7237</v>
      </c>
    </row>
    <row r="17" spans="1:11" ht="12" customHeight="1">
      <c r="A17" s="231"/>
      <c r="C17" s="16" t="s">
        <v>8</v>
      </c>
      <c r="D17" s="239">
        <v>9889</v>
      </c>
      <c r="E17" s="239">
        <v>10309</v>
      </c>
      <c r="F17" s="239">
        <v>9546</v>
      </c>
      <c r="G17" s="244">
        <v>10684</v>
      </c>
      <c r="H17" s="239">
        <f>SUM(1783+4129+3291)</f>
        <v>9203</v>
      </c>
      <c r="I17" s="239">
        <f>SUM(1824+4282+3295)</f>
        <v>9401</v>
      </c>
      <c r="J17" s="239">
        <f>SUM(1851+4219+3397)</f>
        <v>9467</v>
      </c>
      <c r="K17" s="244">
        <v>10270</v>
      </c>
    </row>
    <row r="18" spans="1:11" s="277" customFormat="1" ht="12" customHeight="1">
      <c r="A18" s="236"/>
      <c r="B18" s="349" t="s">
        <v>85</v>
      </c>
      <c r="C18" s="121"/>
      <c r="D18" s="234">
        <f>SUM(D13:D17)</f>
        <v>47900</v>
      </c>
      <c r="E18" s="234">
        <f>SUM(E13:E17)</f>
        <v>47753</v>
      </c>
      <c r="F18" s="234">
        <v>47161</v>
      </c>
      <c r="G18" s="242">
        <f>SUM(G13:G17)</f>
        <v>49938</v>
      </c>
      <c r="H18" s="234">
        <f>SUM(H13:H17)</f>
        <v>47625</v>
      </c>
      <c r="I18" s="234">
        <f>SUM(I13:I17)</f>
        <v>47728</v>
      </c>
      <c r="J18" s="234">
        <f>SUM(J13:J17)</f>
        <v>49413</v>
      </c>
      <c r="K18" s="242">
        <f>SUM(K13:K17)</f>
        <v>52138</v>
      </c>
    </row>
    <row r="19" spans="1:11" ht="12" customHeight="1">
      <c r="A19" s="231"/>
      <c r="B19" s="248"/>
      <c r="D19" s="239"/>
      <c r="E19" s="239"/>
      <c r="F19" s="239"/>
      <c r="G19" s="244"/>
      <c r="H19" s="239"/>
      <c r="I19" s="239"/>
      <c r="J19" s="239"/>
      <c r="K19" s="244"/>
    </row>
    <row r="20" spans="1:11" ht="12" customHeight="1">
      <c r="A20" s="231"/>
      <c r="B20" s="349" t="s">
        <v>86</v>
      </c>
      <c r="D20" s="239">
        <v>21209</v>
      </c>
      <c r="E20" s="239">
        <v>22617</v>
      </c>
      <c r="F20" s="239">
        <v>21798</v>
      </c>
      <c r="G20" s="244">
        <v>31700</v>
      </c>
      <c r="H20" s="239">
        <v>17781</v>
      </c>
      <c r="I20" s="239">
        <v>17423</v>
      </c>
      <c r="J20" s="239">
        <v>19413</v>
      </c>
      <c r="K20" s="244">
        <v>30774</v>
      </c>
    </row>
    <row r="21" spans="1:11" ht="12" customHeight="1">
      <c r="A21" s="231"/>
      <c r="B21" s="267"/>
      <c r="D21" s="239"/>
      <c r="E21" s="239"/>
      <c r="F21" s="239"/>
      <c r="G21" s="244"/>
      <c r="H21" s="239"/>
      <c r="I21" s="239"/>
      <c r="J21" s="239"/>
      <c r="K21" s="244"/>
    </row>
    <row r="22" spans="1:11" s="277" customFormat="1" ht="12" customHeight="1">
      <c r="A22" s="130" t="s">
        <v>83</v>
      </c>
      <c r="B22" s="253"/>
      <c r="C22" s="71"/>
      <c r="D22" s="245">
        <f>SUM(D20,D18,D11)</f>
        <v>145888</v>
      </c>
      <c r="E22" s="245">
        <v>146890</v>
      </c>
      <c r="F22" s="245">
        <v>149603</v>
      </c>
      <c r="G22" s="246">
        <f>SUM(G20,G18,G11)</f>
        <v>166698</v>
      </c>
      <c r="H22" s="245">
        <f>SUM(H20,H18,H11)</f>
        <v>144832</v>
      </c>
      <c r="I22" s="245">
        <f>SUM(I11+I18+I20)</f>
        <v>142486</v>
      </c>
      <c r="J22" s="245">
        <f>SUM(J11+J18+J20)</f>
        <v>151774</v>
      </c>
      <c r="K22" s="246">
        <f>SUM(K20,K18,K11)</f>
        <v>170200</v>
      </c>
    </row>
    <row r="23" spans="1:11" s="277" customFormat="1" ht="12" customHeight="1">
      <c r="A23" s="236"/>
      <c r="B23" s="121"/>
      <c r="C23" s="121"/>
      <c r="D23" s="234"/>
      <c r="E23" s="234"/>
      <c r="F23" s="234"/>
      <c r="G23" s="242"/>
      <c r="H23" s="234"/>
      <c r="I23" s="234"/>
      <c r="J23" s="234"/>
      <c r="K23" s="242"/>
    </row>
    <row r="24" spans="1:11" s="277" customFormat="1" ht="12" customHeight="1">
      <c r="A24" s="130" t="s">
        <v>12</v>
      </c>
      <c r="B24" s="253"/>
      <c r="C24" s="71"/>
      <c r="D24" s="247">
        <v>-62834</v>
      </c>
      <c r="E24" s="247">
        <v>-64007</v>
      </c>
      <c r="F24" s="247">
        <v>-65060</v>
      </c>
      <c r="G24" s="246">
        <v>-82048</v>
      </c>
      <c r="H24" s="247">
        <v>-62483</v>
      </c>
      <c r="I24" s="247">
        <v>-62645</v>
      </c>
      <c r="J24" s="247">
        <v>-67500</v>
      </c>
      <c r="K24" s="246">
        <v>-83390</v>
      </c>
    </row>
    <row r="25" spans="1:11" s="277" customFormat="1" ht="12" customHeight="1">
      <c r="A25" s="236"/>
      <c r="B25" s="121"/>
      <c r="C25" s="121"/>
      <c r="D25" s="234"/>
      <c r="E25" s="234"/>
      <c r="F25" s="234"/>
      <c r="G25" s="242"/>
      <c r="H25" s="234"/>
      <c r="I25" s="234"/>
      <c r="J25" s="234"/>
      <c r="K25" s="242"/>
    </row>
    <row r="26" spans="1:11" s="277" customFormat="1" ht="12" customHeight="1">
      <c r="A26" s="130" t="s">
        <v>116</v>
      </c>
      <c r="B26" s="253"/>
      <c r="C26" s="71"/>
      <c r="D26" s="247">
        <f>SUM(D22:D24)</f>
        <v>83054</v>
      </c>
      <c r="E26" s="247">
        <v>82883</v>
      </c>
      <c r="F26" s="247">
        <v>84543</v>
      </c>
      <c r="G26" s="246">
        <f>SUM(G22:G24)</f>
        <v>84650</v>
      </c>
      <c r="H26" s="247">
        <f>SUM(H22:H24)</f>
        <v>82349</v>
      </c>
      <c r="I26" s="247">
        <f>SUM(I22+I24)</f>
        <v>79841</v>
      </c>
      <c r="J26" s="247">
        <f>SUM(J22+J24)</f>
        <v>84274</v>
      </c>
      <c r="K26" s="246">
        <f>SUM(K22:K24)</f>
        <v>86810</v>
      </c>
    </row>
    <row r="27" spans="1:11" ht="12" customHeight="1">
      <c r="A27" s="231"/>
      <c r="B27" s="248"/>
      <c r="C27" s="21" t="s">
        <v>112</v>
      </c>
      <c r="D27" s="239">
        <v>-7218</v>
      </c>
      <c r="E27" s="239">
        <v>0</v>
      </c>
      <c r="F27" s="239">
        <v>0</v>
      </c>
      <c r="G27" s="244">
        <v>0</v>
      </c>
      <c r="H27" s="239">
        <v>-7218</v>
      </c>
      <c r="I27" s="239">
        <v>3</v>
      </c>
      <c r="J27" s="239">
        <v>0</v>
      </c>
      <c r="K27" s="244"/>
    </row>
    <row r="28" spans="1:11" ht="12" customHeight="1">
      <c r="A28" s="231"/>
      <c r="B28" s="248"/>
      <c r="C28" s="249" t="s">
        <v>117</v>
      </c>
      <c r="D28" s="241">
        <v>-34672</v>
      </c>
      <c r="E28" s="241">
        <v>-33129</v>
      </c>
      <c r="F28" s="241">
        <v>-31070</v>
      </c>
      <c r="G28" s="244">
        <v>-31863</v>
      </c>
      <c r="H28" s="241">
        <f>SUM(-20567-14308+297)</f>
        <v>-34578</v>
      </c>
      <c r="I28" s="241">
        <f>SUM(-16615-14419+722)</f>
        <v>-30312</v>
      </c>
      <c r="J28" s="241">
        <v>-30403</v>
      </c>
      <c r="K28" s="244">
        <v>-30506</v>
      </c>
    </row>
    <row r="29" spans="1:11" s="277" customFormat="1" ht="12" customHeight="1">
      <c r="A29" s="130" t="s">
        <v>1</v>
      </c>
      <c r="B29" s="253"/>
      <c r="C29" s="71"/>
      <c r="D29" s="247">
        <f>SUM(D26:D28)</f>
        <v>41164</v>
      </c>
      <c r="E29" s="247">
        <f>SUM(E26:E28)</f>
        <v>49754</v>
      </c>
      <c r="F29" s="247">
        <v>53473</v>
      </c>
      <c r="G29" s="246">
        <f>SUM(G26:G28)</f>
        <v>52787</v>
      </c>
      <c r="H29" s="247">
        <f>SUM(H26:H28)</f>
        <v>40553</v>
      </c>
      <c r="I29" s="247">
        <f>SUM(I26:I28)</f>
        <v>49532</v>
      </c>
      <c r="J29" s="247">
        <f>SUM(J26:J28)</f>
        <v>53871</v>
      </c>
      <c r="K29" s="246">
        <f>SUM(K26:K28)</f>
        <v>56304</v>
      </c>
    </row>
    <row r="30" spans="1:11" s="277" customFormat="1" ht="12" customHeight="1">
      <c r="A30" s="236"/>
      <c r="B30" s="121"/>
      <c r="C30" s="121"/>
      <c r="D30" s="234"/>
      <c r="E30" s="234"/>
      <c r="F30" s="234"/>
      <c r="G30" s="250"/>
      <c r="H30" s="234"/>
      <c r="I30" s="234"/>
      <c r="J30" s="234"/>
      <c r="K30" s="250"/>
    </row>
    <row r="31" spans="1:11" s="277" customFormat="1" ht="12" customHeight="1">
      <c r="A31" s="130" t="s">
        <v>176</v>
      </c>
      <c r="B31" s="253"/>
      <c r="C31" s="71"/>
      <c r="D31" s="247">
        <v>35424</v>
      </c>
      <c r="E31" s="247">
        <v>44504</v>
      </c>
      <c r="F31" s="247">
        <v>48194</v>
      </c>
      <c r="G31" s="246">
        <v>46890</v>
      </c>
      <c r="H31" s="247">
        <v>35215</v>
      </c>
      <c r="I31" s="247">
        <v>43803</v>
      </c>
      <c r="J31" s="247">
        <v>48270</v>
      </c>
      <c r="K31" s="246">
        <v>50506</v>
      </c>
    </row>
    <row r="32" spans="1:11" s="277" customFormat="1" ht="12" customHeight="1">
      <c r="A32" s="236"/>
      <c r="B32" s="121"/>
      <c r="C32" s="121"/>
      <c r="D32" s="234"/>
      <c r="E32" s="234"/>
      <c r="F32" s="234"/>
      <c r="G32" s="250"/>
      <c r="H32" s="234"/>
      <c r="I32" s="234"/>
      <c r="J32" s="234"/>
      <c r="K32" s="250"/>
    </row>
    <row r="33" spans="1:11" s="277" customFormat="1" ht="12" customHeight="1">
      <c r="A33" s="130" t="s">
        <v>84</v>
      </c>
      <c r="B33" s="253"/>
      <c r="C33" s="71"/>
      <c r="D33" s="247">
        <v>20425</v>
      </c>
      <c r="E33" s="247">
        <v>21830</v>
      </c>
      <c r="F33" s="247">
        <v>27388</v>
      </c>
      <c r="G33" s="71">
        <v>30778</v>
      </c>
      <c r="H33" s="247">
        <v>19950</v>
      </c>
      <c r="I33" s="247">
        <v>118934</v>
      </c>
      <c r="J33" s="247">
        <v>30016</v>
      </c>
      <c r="K33" s="71">
        <v>52565</v>
      </c>
    </row>
    <row r="34" spans="1:11" ht="12" customHeight="1">
      <c r="A34" s="251"/>
      <c r="D34" s="239"/>
      <c r="E34" s="239"/>
      <c r="F34" s="239"/>
      <c r="G34" s="244"/>
      <c r="H34" s="239"/>
      <c r="I34" s="239"/>
      <c r="J34" s="239"/>
      <c r="K34" s="244"/>
    </row>
    <row r="35" spans="1:11" ht="12" customHeight="1">
      <c r="A35" s="268" t="s">
        <v>173</v>
      </c>
      <c r="B35" s="267"/>
      <c r="D35" s="239"/>
      <c r="E35" s="239"/>
      <c r="F35" s="239"/>
      <c r="G35" s="244"/>
      <c r="H35" s="239"/>
      <c r="I35" s="239"/>
      <c r="J35" s="239"/>
      <c r="K35" s="244"/>
    </row>
    <row r="36" spans="1:11" ht="12" customHeight="1">
      <c r="A36" s="251"/>
      <c r="B36" s="267"/>
      <c r="C36" s="248"/>
      <c r="D36" s="239"/>
      <c r="E36" s="239"/>
      <c r="F36" s="239"/>
      <c r="G36" s="244"/>
      <c r="H36" s="239"/>
      <c r="I36" s="239"/>
      <c r="J36" s="239"/>
      <c r="K36" s="244"/>
    </row>
    <row r="37" spans="1:11" ht="12" customHeight="1">
      <c r="A37" s="237"/>
      <c r="B37" s="248"/>
      <c r="C37" s="238" t="s">
        <v>132</v>
      </c>
      <c r="D37" s="239">
        <v>3743</v>
      </c>
      <c r="E37" s="239">
        <v>3882</v>
      </c>
      <c r="F37" s="239">
        <v>4265</v>
      </c>
      <c r="G37" s="244">
        <v>3818</v>
      </c>
      <c r="H37" s="239">
        <f>SUM(3109+794)</f>
        <v>3903</v>
      </c>
      <c r="I37" s="239">
        <f>SUM(3042+899)</f>
        <v>3941</v>
      </c>
      <c r="J37" s="239">
        <f>SUM(3180+913)</f>
        <v>4093</v>
      </c>
      <c r="K37" s="244">
        <v>4286</v>
      </c>
    </row>
    <row r="38" spans="1:11">
      <c r="A38" s="237"/>
      <c r="B38" s="248"/>
      <c r="C38" s="238" t="s">
        <v>135</v>
      </c>
      <c r="D38" s="239">
        <v>2164</v>
      </c>
      <c r="E38" s="239">
        <v>2359</v>
      </c>
      <c r="F38" s="239">
        <v>2808</v>
      </c>
      <c r="G38" s="244">
        <v>2462</v>
      </c>
      <c r="H38" s="239">
        <f>SUM(2105+344)</f>
        <v>2449</v>
      </c>
      <c r="I38" s="239">
        <f>SUM(2178+335)</f>
        <v>2513</v>
      </c>
      <c r="J38" s="239">
        <f>SUM(2386+369)</f>
        <v>2755</v>
      </c>
      <c r="K38" s="244">
        <v>2722</v>
      </c>
    </row>
    <row r="39" spans="1:11" ht="12" customHeight="1">
      <c r="A39" s="237"/>
      <c r="B39" s="248"/>
      <c r="C39" s="238" t="s">
        <v>115</v>
      </c>
      <c r="D39" s="239">
        <v>1894</v>
      </c>
      <c r="E39" s="239">
        <v>1724</v>
      </c>
      <c r="F39" s="239">
        <v>1794</v>
      </c>
      <c r="G39" s="244">
        <v>2798</v>
      </c>
      <c r="H39" s="239">
        <v>2055</v>
      </c>
      <c r="I39" s="239">
        <v>1902</v>
      </c>
      <c r="J39" s="239">
        <v>2389</v>
      </c>
      <c r="K39" s="244">
        <v>3202</v>
      </c>
    </row>
    <row r="40" spans="1:11" ht="12" customHeight="1">
      <c r="A40" s="231"/>
      <c r="C40" s="238" t="s">
        <v>9</v>
      </c>
      <c r="D40" s="239">
        <v>297</v>
      </c>
      <c r="E40" s="239">
        <v>376</v>
      </c>
      <c r="F40" s="239">
        <v>597</v>
      </c>
      <c r="G40" s="244">
        <v>381</v>
      </c>
      <c r="H40" s="239">
        <v>314</v>
      </c>
      <c r="I40" s="239">
        <v>264</v>
      </c>
      <c r="J40" s="239">
        <v>393</v>
      </c>
      <c r="K40" s="244">
        <v>412</v>
      </c>
    </row>
    <row r="41" spans="1:11" ht="12" customHeight="1">
      <c r="A41" s="231"/>
      <c r="B41" s="349" t="s">
        <v>82</v>
      </c>
      <c r="D41" s="239">
        <f>SUM(D37:D40)</f>
        <v>8098</v>
      </c>
      <c r="E41" s="239">
        <f>SUM(E37:E40)</f>
        <v>8341</v>
      </c>
      <c r="F41" s="239">
        <v>9464</v>
      </c>
      <c r="G41" s="244">
        <f t="shared" ref="G41" si="0">SUM(G37:G40)</f>
        <v>9459</v>
      </c>
      <c r="H41" s="239">
        <f t="shared" ref="H41" si="1">SUM(H37:H40)</f>
        <v>8721</v>
      </c>
      <c r="I41" s="239">
        <f>SUM(I37:I40)</f>
        <v>8620</v>
      </c>
      <c r="J41" s="239">
        <f>SUM(J37:J40)</f>
        <v>9630</v>
      </c>
      <c r="K41" s="244">
        <f t="shared" ref="K41" si="2">SUM(K37:K40)</f>
        <v>10622</v>
      </c>
    </row>
    <row r="42" spans="1:11" ht="12" customHeight="1">
      <c r="A42" s="231"/>
      <c r="D42" s="241"/>
      <c r="E42" s="241"/>
      <c r="F42" s="241"/>
      <c r="G42" s="243"/>
      <c r="H42" s="241"/>
      <c r="I42" s="241"/>
      <c r="J42" s="241"/>
      <c r="K42" s="243"/>
    </row>
    <row r="43" spans="1:11" ht="12" customHeight="1">
      <c r="A43" s="231"/>
      <c r="C43" s="238" t="s">
        <v>161</v>
      </c>
      <c r="D43" s="239">
        <v>1152</v>
      </c>
      <c r="E43" s="239">
        <v>1163</v>
      </c>
      <c r="F43" s="239">
        <v>1365</v>
      </c>
      <c r="G43" s="243">
        <v>1166</v>
      </c>
      <c r="H43" s="239">
        <v>1183</v>
      </c>
      <c r="I43" s="239">
        <v>1202</v>
      </c>
      <c r="J43" s="239">
        <v>1422</v>
      </c>
      <c r="K43" s="243">
        <v>1258</v>
      </c>
    </row>
    <row r="44" spans="1:11" ht="12" customHeight="1">
      <c r="A44" s="231"/>
      <c r="C44" s="16" t="s">
        <v>164</v>
      </c>
      <c r="D44" s="239">
        <v>1332</v>
      </c>
      <c r="E44" s="239">
        <v>1372</v>
      </c>
      <c r="F44" s="239">
        <v>1405</v>
      </c>
      <c r="G44" s="244">
        <v>1400</v>
      </c>
      <c r="H44" s="239">
        <v>1457</v>
      </c>
      <c r="I44" s="239">
        <v>1490</v>
      </c>
      <c r="J44" s="239">
        <v>1558</v>
      </c>
      <c r="K44" s="244">
        <v>1605</v>
      </c>
    </row>
    <row r="45" spans="1:11" ht="12" customHeight="1">
      <c r="A45" s="231"/>
      <c r="C45" s="16" t="s">
        <v>81</v>
      </c>
      <c r="D45" s="239">
        <v>1062</v>
      </c>
      <c r="E45" s="239">
        <v>1113</v>
      </c>
      <c r="F45" s="239">
        <v>1143</v>
      </c>
      <c r="G45" s="244">
        <v>1164</v>
      </c>
      <c r="H45" s="239">
        <v>1234</v>
      </c>
      <c r="I45" s="239">
        <v>1289</v>
      </c>
      <c r="J45" s="239">
        <v>1302</v>
      </c>
      <c r="K45" s="244">
        <v>1355</v>
      </c>
    </row>
    <row r="46" spans="1:11" ht="12" customHeight="1">
      <c r="A46" s="231"/>
      <c r="C46" s="238" t="s">
        <v>115</v>
      </c>
      <c r="D46" s="239">
        <v>75</v>
      </c>
      <c r="E46" s="239">
        <v>61</v>
      </c>
      <c r="F46" s="239">
        <v>74</v>
      </c>
      <c r="G46" s="244">
        <v>98</v>
      </c>
      <c r="H46" s="239">
        <v>78</v>
      </c>
      <c r="I46" s="239">
        <v>68</v>
      </c>
      <c r="J46" s="239">
        <v>77</v>
      </c>
      <c r="K46" s="244">
        <v>91</v>
      </c>
    </row>
    <row r="47" spans="1:11" ht="12" customHeight="1">
      <c r="A47" s="231"/>
      <c r="C47" s="16" t="s">
        <v>8</v>
      </c>
      <c r="D47" s="239">
        <v>1206</v>
      </c>
      <c r="E47" s="239">
        <v>1246</v>
      </c>
      <c r="F47" s="239">
        <v>1223</v>
      </c>
      <c r="G47" s="244">
        <v>1283</v>
      </c>
      <c r="H47" s="239">
        <f>SUM(365+611+327)</f>
        <v>1303</v>
      </c>
      <c r="I47" s="239">
        <f>SUM(391+622+316)</f>
        <v>1329</v>
      </c>
      <c r="J47" s="239">
        <f>SUM(386+628+329)</f>
        <v>1343</v>
      </c>
      <c r="K47" s="244">
        <v>1477</v>
      </c>
    </row>
    <row r="48" spans="1:11" ht="12" customHeight="1">
      <c r="A48" s="231"/>
      <c r="B48" s="349" t="s">
        <v>85</v>
      </c>
      <c r="D48" s="239">
        <f>SUM(D43:D47)</f>
        <v>4827</v>
      </c>
      <c r="E48" s="239">
        <v>4955</v>
      </c>
      <c r="F48" s="239">
        <v>5210</v>
      </c>
      <c r="G48" s="244">
        <f>SUM(G43:G47)</f>
        <v>5111</v>
      </c>
      <c r="H48" s="239">
        <f>SUM(H43:H47)</f>
        <v>5255</v>
      </c>
      <c r="I48" s="239">
        <f>SUM(I43:I47)</f>
        <v>5378</v>
      </c>
      <c r="J48" s="239">
        <f>SUM(J43:J47)</f>
        <v>5702</v>
      </c>
      <c r="K48" s="244">
        <f>SUM(K43:K47)</f>
        <v>5786</v>
      </c>
    </row>
    <row r="49" spans="1:11" ht="12" customHeight="1">
      <c r="A49" s="231"/>
      <c r="B49" s="248"/>
      <c r="D49" s="239"/>
      <c r="E49" s="239"/>
      <c r="F49" s="239"/>
      <c r="G49" s="244"/>
      <c r="H49" s="239"/>
      <c r="I49" s="239"/>
      <c r="J49" s="239"/>
      <c r="K49" s="244"/>
    </row>
    <row r="50" spans="1:11" ht="12" customHeight="1">
      <c r="A50" s="231"/>
      <c r="B50" s="349" t="s">
        <v>86</v>
      </c>
      <c r="D50" s="239">
        <v>182</v>
      </c>
      <c r="E50" s="239">
        <v>612</v>
      </c>
      <c r="F50" s="239">
        <v>401</v>
      </c>
      <c r="G50" s="244">
        <v>1113</v>
      </c>
      <c r="H50" s="239">
        <v>574</v>
      </c>
      <c r="I50" s="239">
        <v>707</v>
      </c>
      <c r="J50" s="239">
        <v>548</v>
      </c>
      <c r="K50" s="244">
        <v>2246</v>
      </c>
    </row>
    <row r="51" spans="1:11" ht="12" customHeight="1">
      <c r="A51" s="252"/>
      <c r="B51" s="267"/>
      <c r="C51" s="248"/>
      <c r="D51" s="239"/>
      <c r="E51" s="239"/>
      <c r="F51" s="239"/>
      <c r="G51" s="240"/>
      <c r="H51" s="239"/>
      <c r="I51" s="239"/>
      <c r="J51" s="239"/>
      <c r="K51" s="240"/>
    </row>
    <row r="52" spans="1:11" s="277" customFormat="1" ht="12" customHeight="1">
      <c r="A52" s="130" t="s">
        <v>83</v>
      </c>
      <c r="B52" s="253"/>
      <c r="C52" s="71"/>
      <c r="D52" s="247">
        <f>SUM(D41+D48+D50)</f>
        <v>13107</v>
      </c>
      <c r="E52" s="247">
        <v>13908</v>
      </c>
      <c r="F52" s="247">
        <v>15075</v>
      </c>
      <c r="G52" s="245">
        <f>SUM(G41+G48+G50)</f>
        <v>15683</v>
      </c>
      <c r="H52" s="247">
        <f>SUM(H41+H48+H50)</f>
        <v>14550</v>
      </c>
      <c r="I52" s="247">
        <f>SUM(I41+I48+I50)</f>
        <v>14705</v>
      </c>
      <c r="J52" s="247">
        <f>SUM(J41+J48+J50)</f>
        <v>15880</v>
      </c>
      <c r="K52" s="245">
        <f>SUM(K41+K48+K50)</f>
        <v>18654</v>
      </c>
    </row>
    <row r="53" spans="1:11" s="277" customFormat="1" ht="12" customHeight="1">
      <c r="A53" s="236"/>
      <c r="B53" s="121"/>
      <c r="C53" s="121"/>
      <c r="D53" s="234"/>
      <c r="E53" s="234"/>
      <c r="F53" s="234"/>
      <c r="G53" s="235"/>
      <c r="H53" s="234"/>
      <c r="I53" s="234"/>
      <c r="J53" s="234"/>
      <c r="K53" s="235"/>
    </row>
    <row r="54" spans="1:11" s="277" customFormat="1" ht="12" customHeight="1">
      <c r="A54" s="130" t="s">
        <v>12</v>
      </c>
      <c r="B54" s="253"/>
      <c r="C54" s="71"/>
      <c r="D54" s="247">
        <v>-3985</v>
      </c>
      <c r="E54" s="247">
        <v>-4153</v>
      </c>
      <c r="F54" s="247">
        <v>-4240</v>
      </c>
      <c r="G54" s="245">
        <v>-6252</v>
      </c>
      <c r="H54" s="247">
        <v>-4652</v>
      </c>
      <c r="I54" s="247">
        <v>-4452</v>
      </c>
      <c r="J54" s="247">
        <v>-4954</v>
      </c>
      <c r="K54" s="245">
        <v>-7596</v>
      </c>
    </row>
    <row r="55" spans="1:11" s="277" customFormat="1" ht="12" customHeight="1">
      <c r="A55" s="236"/>
      <c r="B55" s="121"/>
      <c r="C55" s="121"/>
      <c r="D55" s="234"/>
      <c r="E55" s="234"/>
      <c r="F55" s="234"/>
      <c r="G55" s="235"/>
      <c r="H55" s="234"/>
      <c r="I55" s="234"/>
      <c r="J55" s="234"/>
      <c r="K55" s="235"/>
    </row>
    <row r="56" spans="1:11" s="277" customFormat="1" ht="12" customHeight="1">
      <c r="A56" s="130" t="s">
        <v>116</v>
      </c>
      <c r="B56" s="253"/>
      <c r="C56" s="71"/>
      <c r="D56" s="247">
        <f>SUM(D52:D54)</f>
        <v>9122</v>
      </c>
      <c r="E56" s="247">
        <v>9755</v>
      </c>
      <c r="F56" s="247">
        <v>10835</v>
      </c>
      <c r="G56" s="245">
        <f>SUM(G52:G54)</f>
        <v>9431</v>
      </c>
      <c r="H56" s="247">
        <f>SUM(H52:H54)</f>
        <v>9898</v>
      </c>
      <c r="I56" s="247">
        <f>SUM(I52+I54)</f>
        <v>10253</v>
      </c>
      <c r="J56" s="247">
        <f>SUM(J52+J54)</f>
        <v>10926</v>
      </c>
      <c r="K56" s="245">
        <f>SUM(K52:K54)</f>
        <v>11058</v>
      </c>
    </row>
    <row r="57" spans="1:11" ht="12" customHeight="1">
      <c r="A57" s="251"/>
      <c r="B57" s="248"/>
      <c r="C57" s="254" t="s">
        <v>117</v>
      </c>
      <c r="D57" s="241">
        <v>-3552</v>
      </c>
      <c r="E57" s="241">
        <v>-3491</v>
      </c>
      <c r="F57" s="241">
        <v>-3769</v>
      </c>
      <c r="G57" s="240">
        <v>-4584</v>
      </c>
      <c r="H57" s="241">
        <f>SUM(-1602-2478+36)</f>
        <v>-4044</v>
      </c>
      <c r="I57" s="241">
        <f>SUM(-1310-2389+41)</f>
        <v>-3658</v>
      </c>
      <c r="J57" s="241">
        <f>SUM(26-1474-2616)</f>
        <v>-4064</v>
      </c>
      <c r="K57" s="240">
        <v>-4780</v>
      </c>
    </row>
    <row r="58" spans="1:11" s="277" customFormat="1" ht="12" customHeight="1">
      <c r="A58" s="130" t="s">
        <v>1</v>
      </c>
      <c r="B58" s="253"/>
      <c r="C58" s="71"/>
      <c r="D58" s="255">
        <f>SUM(D56:D57)</f>
        <v>5570</v>
      </c>
      <c r="E58" s="255">
        <f>SUM(E56:E57)</f>
        <v>6264</v>
      </c>
      <c r="F58" s="255">
        <v>7066</v>
      </c>
      <c r="G58" s="245">
        <f>SUM(G56:G57)</f>
        <v>4847</v>
      </c>
      <c r="H58" s="255">
        <f>SUM(H56:H57)</f>
        <v>5854</v>
      </c>
      <c r="I58" s="255">
        <f>SUM(I56:I57)</f>
        <v>6595</v>
      </c>
      <c r="J58" s="255">
        <f>SUM(J56:J57)</f>
        <v>6862</v>
      </c>
      <c r="K58" s="245">
        <f>SUM(K56:K57)</f>
        <v>6278</v>
      </c>
    </row>
    <row r="59" spans="1:11" s="277" customFormat="1" ht="12" customHeight="1">
      <c r="A59" s="236"/>
      <c r="B59" s="121"/>
      <c r="C59" s="121"/>
      <c r="D59" s="234"/>
      <c r="E59" s="234"/>
      <c r="F59" s="234"/>
      <c r="G59" s="256"/>
      <c r="H59" s="234"/>
      <c r="I59" s="234"/>
      <c r="J59" s="234"/>
      <c r="K59" s="256"/>
    </row>
    <row r="60" spans="1:11" s="277" customFormat="1" ht="12" customHeight="1">
      <c r="A60" s="130" t="s">
        <v>176</v>
      </c>
      <c r="B60" s="253"/>
      <c r="C60" s="71"/>
      <c r="D60" s="255">
        <v>5366</v>
      </c>
      <c r="E60" s="255">
        <v>6066</v>
      </c>
      <c r="F60" s="255">
        <v>6867</v>
      </c>
      <c r="G60" s="245">
        <v>4642</v>
      </c>
      <c r="H60" s="255">
        <v>5644</v>
      </c>
      <c r="I60" s="255">
        <v>6384</v>
      </c>
      <c r="J60" s="255">
        <v>6675</v>
      </c>
      <c r="K60" s="245">
        <v>6095</v>
      </c>
    </row>
    <row r="61" spans="1:11" s="277" customFormat="1" ht="12" customHeight="1">
      <c r="A61" s="236"/>
      <c r="B61" s="121"/>
      <c r="C61" s="121"/>
      <c r="D61" s="234"/>
      <c r="E61" s="234"/>
      <c r="F61" s="234"/>
      <c r="G61" s="256"/>
      <c r="H61" s="234"/>
      <c r="I61" s="234"/>
      <c r="J61" s="234"/>
      <c r="K61" s="256"/>
    </row>
    <row r="62" spans="1:11" s="277" customFormat="1" ht="12" customHeight="1">
      <c r="A62" s="130" t="s">
        <v>84</v>
      </c>
      <c r="B62" s="253"/>
      <c r="C62" s="71"/>
      <c r="D62" s="247">
        <v>2172</v>
      </c>
      <c r="E62" s="247">
        <v>2184</v>
      </c>
      <c r="F62" s="247">
        <v>2488</v>
      </c>
      <c r="G62" s="257">
        <v>5253</v>
      </c>
      <c r="H62" s="247">
        <v>3625</v>
      </c>
      <c r="I62" s="247">
        <v>4120</v>
      </c>
      <c r="J62" s="247">
        <v>2196</v>
      </c>
      <c r="K62" s="257">
        <v>3135</v>
      </c>
    </row>
    <row r="63" spans="1:11" ht="12" customHeight="1">
      <c r="A63" s="251"/>
      <c r="C63" s="283"/>
      <c r="D63" s="290"/>
      <c r="E63" s="290"/>
      <c r="F63" s="290"/>
      <c r="G63" s="269"/>
      <c r="H63" s="290"/>
      <c r="I63" s="290"/>
      <c r="J63" s="290"/>
      <c r="K63" s="269"/>
    </row>
    <row r="64" spans="1:11" ht="12" customHeight="1">
      <c r="A64" s="270" t="s">
        <v>158</v>
      </c>
      <c r="C64" s="238"/>
      <c r="D64" s="284"/>
      <c r="E64" s="284"/>
      <c r="F64" s="284"/>
      <c r="G64" s="259"/>
      <c r="H64" s="284"/>
      <c r="I64" s="284"/>
      <c r="J64" s="284"/>
      <c r="K64" s="259"/>
    </row>
    <row r="65" spans="1:11" ht="12" customHeight="1" thickBot="1">
      <c r="A65" s="271" t="s">
        <v>157</v>
      </c>
      <c r="D65" s="272">
        <v>5.16</v>
      </c>
      <c r="E65" s="272">
        <v>5.26</v>
      </c>
      <c r="F65" s="272">
        <v>5.35</v>
      </c>
      <c r="G65" s="273">
        <v>5.4</v>
      </c>
      <c r="H65" s="272">
        <v>5.52</v>
      </c>
      <c r="I65" s="272">
        <v>5.62</v>
      </c>
      <c r="J65" s="272">
        <v>5.72</v>
      </c>
      <c r="K65" s="273">
        <v>5.9</v>
      </c>
    </row>
    <row r="66" spans="1:11" ht="12" customHeight="1">
      <c r="A66" s="285"/>
      <c r="B66" s="291"/>
      <c r="C66" s="286"/>
      <c r="D66" s="261"/>
      <c r="E66" s="260"/>
      <c r="F66" s="260"/>
      <c r="G66" s="260"/>
      <c r="H66" s="261"/>
      <c r="I66" s="260"/>
      <c r="J66" s="260"/>
      <c r="K66" s="260"/>
    </row>
    <row r="67" spans="1:11" ht="12" customHeight="1">
      <c r="A67" s="287"/>
      <c r="B67" s="287"/>
      <c r="C67" s="285"/>
      <c r="D67" s="261"/>
      <c r="E67" s="260"/>
      <c r="F67" s="260"/>
      <c r="G67" s="260"/>
      <c r="H67" s="261"/>
      <c r="I67" s="260"/>
      <c r="J67" s="260"/>
      <c r="K67" s="260"/>
    </row>
    <row r="68" spans="1:11" ht="12" customHeight="1">
      <c r="A68" s="287"/>
      <c r="B68" s="288"/>
      <c r="C68" s="287"/>
      <c r="D68" s="261"/>
      <c r="E68" s="260"/>
      <c r="F68" s="260"/>
      <c r="G68" s="260"/>
      <c r="H68" s="261"/>
      <c r="I68" s="260"/>
      <c r="J68" s="260"/>
      <c r="K68" s="260"/>
    </row>
    <row r="69" spans="1:11" ht="12" customHeight="1">
      <c r="A69" s="287"/>
      <c r="B69" s="287"/>
      <c r="C69" s="287"/>
      <c r="D69" s="261"/>
      <c r="E69" s="258"/>
      <c r="F69" s="258"/>
      <c r="G69" s="258"/>
      <c r="H69" s="261"/>
      <c r="I69" s="258"/>
      <c r="J69" s="258"/>
      <c r="K69" s="258"/>
    </row>
    <row r="70" spans="1:11" ht="12" customHeight="1">
      <c r="A70" s="287"/>
      <c r="B70" s="287"/>
      <c r="C70" s="285"/>
      <c r="D70" s="261"/>
      <c r="E70" s="258"/>
      <c r="F70" s="258"/>
      <c r="G70" s="258"/>
      <c r="H70" s="261"/>
      <c r="I70" s="258"/>
      <c r="J70" s="258"/>
      <c r="K70" s="258"/>
    </row>
    <row r="71" spans="1:11" ht="12" customHeight="1">
      <c r="A71" s="287"/>
      <c r="B71" s="287"/>
      <c r="C71" s="287"/>
      <c r="D71" s="261"/>
      <c r="E71" s="258"/>
      <c r="F71" s="258"/>
      <c r="G71" s="258"/>
      <c r="H71" s="261"/>
      <c r="I71" s="258"/>
      <c r="J71" s="258"/>
      <c r="K71" s="258"/>
    </row>
    <row r="72" spans="1:11" ht="12" customHeight="1">
      <c r="A72" s="287"/>
      <c r="B72" s="287"/>
      <c r="C72" s="287"/>
      <c r="D72" s="261"/>
      <c r="E72" s="258"/>
      <c r="F72" s="258"/>
      <c r="G72" s="258"/>
      <c r="H72" s="261"/>
      <c r="I72" s="258"/>
      <c r="J72" s="258"/>
      <c r="K72" s="258"/>
    </row>
    <row r="73" spans="1:11" ht="12" customHeight="1">
      <c r="A73" s="287"/>
      <c r="B73" s="287"/>
      <c r="C73" s="287"/>
      <c r="D73" s="261"/>
      <c r="E73" s="258"/>
      <c r="F73" s="258"/>
      <c r="G73" s="258"/>
      <c r="H73" s="261"/>
      <c r="I73" s="258"/>
      <c r="J73" s="258"/>
      <c r="K73" s="258"/>
    </row>
    <row r="74" spans="1:11" ht="12" customHeight="1">
      <c r="A74" s="287"/>
      <c r="B74" s="288"/>
      <c r="C74" s="287"/>
      <c r="D74" s="261"/>
      <c r="E74" s="258"/>
      <c r="F74" s="258"/>
      <c r="G74" s="258"/>
      <c r="H74" s="261"/>
      <c r="I74" s="258"/>
      <c r="J74" s="258"/>
      <c r="K74" s="258"/>
    </row>
    <row r="75" spans="1:11" ht="12" customHeight="1">
      <c r="A75" s="287"/>
      <c r="B75" s="288"/>
      <c r="C75" s="287"/>
      <c r="D75" s="261"/>
      <c r="E75" s="258"/>
      <c r="F75" s="258"/>
      <c r="G75" s="258"/>
      <c r="H75" s="261"/>
      <c r="I75" s="258"/>
      <c r="J75" s="258"/>
      <c r="K75" s="258"/>
    </row>
    <row r="76" spans="1:11" ht="12" customHeight="1">
      <c r="A76" s="287"/>
      <c r="B76" s="288"/>
      <c r="C76" s="287"/>
      <c r="D76" s="261"/>
      <c r="E76" s="258"/>
      <c r="F76" s="258"/>
      <c r="G76" s="258"/>
      <c r="H76" s="261"/>
      <c r="I76" s="258"/>
      <c r="J76" s="258"/>
      <c r="K76" s="258"/>
    </row>
    <row r="77" spans="1:11" ht="12" customHeight="1">
      <c r="A77" s="288"/>
      <c r="B77" s="283"/>
      <c r="C77" s="288"/>
      <c r="D77" s="261"/>
      <c r="E77" s="258"/>
      <c r="F77" s="258"/>
      <c r="G77" s="258"/>
      <c r="H77" s="261"/>
      <c r="I77" s="258"/>
      <c r="J77" s="258"/>
      <c r="K77" s="258"/>
    </row>
    <row r="78" spans="1:11" ht="12" customHeight="1">
      <c r="A78" s="287"/>
      <c r="B78" s="288"/>
      <c r="C78" s="287"/>
      <c r="D78" s="261"/>
      <c r="E78" s="262"/>
      <c r="F78" s="262"/>
      <c r="G78" s="262"/>
      <c r="H78" s="261"/>
      <c r="I78" s="262"/>
      <c r="J78" s="262"/>
      <c r="K78" s="262"/>
    </row>
    <row r="79" spans="1:11" ht="12" customHeight="1">
      <c r="A79" s="287"/>
      <c r="B79" s="287"/>
      <c r="C79" s="287"/>
      <c r="D79" s="261"/>
      <c r="E79" s="258"/>
      <c r="F79" s="258"/>
      <c r="G79" s="258"/>
      <c r="H79" s="261"/>
      <c r="I79" s="258"/>
      <c r="J79" s="258"/>
      <c r="K79" s="258"/>
    </row>
    <row r="80" spans="1:11" ht="12" customHeight="1">
      <c r="A80" s="287"/>
      <c r="B80" s="288"/>
      <c r="C80" s="287"/>
      <c r="D80" s="261"/>
      <c r="E80" s="258"/>
      <c r="F80" s="258"/>
      <c r="G80" s="258"/>
      <c r="H80" s="261"/>
      <c r="I80" s="258"/>
      <c r="J80" s="258"/>
      <c r="K80" s="258"/>
    </row>
    <row r="81" spans="1:11" ht="12" customHeight="1">
      <c r="A81" s="287"/>
      <c r="B81" s="287"/>
      <c r="C81" s="287"/>
      <c r="D81" s="261"/>
      <c r="E81" s="258"/>
      <c r="F81" s="258"/>
      <c r="G81" s="258"/>
      <c r="H81" s="261"/>
      <c r="I81" s="258"/>
      <c r="J81" s="258"/>
      <c r="K81" s="258"/>
    </row>
    <row r="82" spans="1:11" ht="12" customHeight="1">
      <c r="A82" s="287"/>
      <c r="B82" s="288"/>
      <c r="C82" s="287"/>
      <c r="D82" s="261"/>
      <c r="E82" s="258"/>
      <c r="F82" s="258"/>
      <c r="G82" s="258"/>
      <c r="H82" s="261"/>
      <c r="I82" s="258"/>
      <c r="J82" s="258"/>
      <c r="K82" s="258"/>
    </row>
    <row r="83" spans="1:11" ht="12" customHeight="1">
      <c r="A83" s="283"/>
      <c r="B83" s="288"/>
      <c r="C83" s="249"/>
      <c r="D83" s="261"/>
      <c r="E83" s="258"/>
      <c r="F83" s="258"/>
      <c r="G83" s="258"/>
      <c r="H83" s="261"/>
      <c r="I83" s="258"/>
      <c r="J83" s="258"/>
      <c r="K83" s="258"/>
    </row>
    <row r="84" spans="1:11" ht="12" customHeight="1">
      <c r="A84" s="287"/>
      <c r="B84" s="288"/>
      <c r="C84" s="287"/>
      <c r="D84" s="261"/>
      <c r="E84" s="263"/>
      <c r="F84" s="263"/>
      <c r="G84" s="263"/>
      <c r="H84" s="261"/>
      <c r="I84" s="263"/>
      <c r="J84" s="263"/>
      <c r="K84" s="263"/>
    </row>
    <row r="85" spans="1:11" ht="12" customHeight="1">
      <c r="A85" s="287"/>
      <c r="B85" s="288"/>
      <c r="C85" s="287"/>
      <c r="D85" s="261"/>
      <c r="E85" s="258"/>
      <c r="F85" s="258"/>
      <c r="G85" s="258"/>
      <c r="H85" s="261"/>
      <c r="I85" s="258"/>
      <c r="J85" s="258"/>
      <c r="K85" s="258"/>
    </row>
    <row r="86" spans="1:11" ht="12" customHeight="1">
      <c r="A86" s="287"/>
      <c r="B86" s="288"/>
      <c r="C86" s="287"/>
      <c r="D86" s="261"/>
      <c r="E86" s="258"/>
      <c r="F86" s="258"/>
      <c r="G86" s="258"/>
      <c r="H86" s="261"/>
      <c r="I86" s="258"/>
      <c r="J86" s="258"/>
      <c r="K86" s="258"/>
    </row>
    <row r="87" spans="1:11" ht="12" customHeight="1">
      <c r="A87" s="292"/>
      <c r="B87" s="287"/>
      <c r="C87" s="285"/>
      <c r="D87" s="274"/>
      <c r="E87" s="258"/>
      <c r="F87" s="258"/>
      <c r="G87" s="258"/>
      <c r="H87" s="274"/>
      <c r="I87" s="258"/>
      <c r="J87" s="258"/>
      <c r="K87" s="258"/>
    </row>
    <row r="88" spans="1:11" ht="12" customHeight="1">
      <c r="A88" s="283"/>
      <c r="B88" s="287"/>
      <c r="C88" s="285"/>
      <c r="D88" s="264"/>
      <c r="E88" s="260"/>
      <c r="F88" s="260"/>
      <c r="G88" s="260"/>
      <c r="H88" s="264"/>
      <c r="I88" s="260"/>
      <c r="J88" s="260"/>
      <c r="K88" s="260"/>
    </row>
    <row r="89" spans="1:11" ht="12" customHeight="1">
      <c r="A89" s="283"/>
      <c r="B89" s="287"/>
      <c r="C89" s="287"/>
      <c r="D89" s="275"/>
      <c r="E89" s="260"/>
      <c r="F89" s="260"/>
      <c r="G89" s="260"/>
      <c r="H89" s="275"/>
      <c r="I89" s="260"/>
      <c r="J89" s="260"/>
      <c r="K89" s="260"/>
    </row>
    <row r="90" spans="1:11" s="248" customFormat="1" ht="15.75" customHeight="1">
      <c r="A90" s="289"/>
      <c r="B90" s="289"/>
      <c r="C90" s="289"/>
      <c r="D90" s="275"/>
      <c r="E90" s="258"/>
      <c r="F90" s="258"/>
      <c r="G90" s="258"/>
      <c r="H90" s="275"/>
      <c r="I90" s="258"/>
      <c r="J90" s="258"/>
      <c r="K90" s="258"/>
    </row>
    <row r="91" spans="1:11" s="248" customFormat="1" ht="27" customHeight="1">
      <c r="A91" s="373"/>
      <c r="B91" s="373"/>
      <c r="C91" s="373"/>
      <c r="D91" s="262"/>
      <c r="E91" s="265"/>
      <c r="F91" s="265"/>
      <c r="G91" s="265"/>
      <c r="H91" s="262"/>
      <c r="I91" s="265"/>
      <c r="J91" s="265"/>
      <c r="K91" s="265"/>
    </row>
    <row r="92" spans="1:11" s="248" customFormat="1" ht="12.75" customHeight="1">
      <c r="A92" s="238"/>
      <c r="B92" s="267"/>
      <c r="C92" s="16"/>
      <c r="D92" s="262"/>
      <c r="E92" s="266"/>
      <c r="F92" s="266"/>
      <c r="G92" s="266"/>
      <c r="H92" s="262"/>
      <c r="I92" s="266"/>
      <c r="J92" s="266"/>
      <c r="K92" s="266"/>
    </row>
    <row r="93" spans="1:11">
      <c r="A93" s="238"/>
      <c r="C93" s="238"/>
      <c r="D93" s="248"/>
      <c r="H93" s="248"/>
    </row>
    <row r="94" spans="1:11">
      <c r="A94" s="267"/>
      <c r="C94" s="238"/>
      <c r="E94" s="238"/>
      <c r="F94" s="238"/>
      <c r="G94" s="238"/>
      <c r="I94" s="238"/>
      <c r="J94" s="238"/>
      <c r="K94" s="238"/>
    </row>
    <row r="95" spans="1:11">
      <c r="E95" s="238"/>
      <c r="F95" s="238"/>
      <c r="G95" s="238"/>
      <c r="I95" s="238"/>
      <c r="J95" s="238"/>
      <c r="K95" s="238"/>
    </row>
  </sheetData>
  <mergeCells count="3">
    <mergeCell ref="D1:G2"/>
    <mergeCell ref="A91:C91"/>
    <mergeCell ref="H1:K2"/>
  </mergeCells>
  <pageMargins left="0.59055118110236227" right="0.59055118110236227" top="0.59055118110236227" bottom="0.59055118110236227" header="0.51181102362204722" footer="0.51181102362204722"/>
  <pageSetup paperSize="9" scale="66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23"/>
  <sheetViews>
    <sheetView showGridLines="0" zoomScale="90" zoomScaleNormal="90" zoomScaleSheetLayoutView="100" workbookViewId="0">
      <pane xSplit="1" ySplit="3" topLeftCell="B10" activePane="bottomRight" state="frozen"/>
      <selection activeCell="B9" sqref="B9:F9"/>
      <selection pane="topRight" activeCell="B9" sqref="B9:F9"/>
      <selection pane="bottomLeft" activeCell="B9" sqref="B9:F9"/>
      <selection pane="bottomRight" activeCell="I13" sqref="I13"/>
    </sheetView>
  </sheetViews>
  <sheetFormatPr defaultColWidth="9.1796875" defaultRowHeight="14.15" customHeight="1"/>
  <cols>
    <col min="1" max="1" width="63.54296875" style="165" customWidth="1"/>
    <col min="2" max="9" width="12.7265625" style="2" customWidth="1"/>
    <col min="10" max="16384" width="9.1796875" style="2"/>
  </cols>
  <sheetData>
    <row r="1" spans="1:9" s="15" customFormat="1" ht="14.15" customHeight="1">
      <c r="A1" s="374" t="s">
        <v>87</v>
      </c>
      <c r="B1" s="368" t="s">
        <v>172</v>
      </c>
      <c r="C1" s="362"/>
      <c r="D1" s="362"/>
      <c r="E1" s="363"/>
      <c r="F1" s="368" t="s">
        <v>175</v>
      </c>
      <c r="G1" s="362"/>
      <c r="H1" s="362"/>
      <c r="I1" s="363"/>
    </row>
    <row r="2" spans="1:9" s="15" customFormat="1" ht="14.15" customHeight="1" thickBot="1">
      <c r="A2" s="375"/>
      <c r="B2" s="364"/>
      <c r="C2" s="365"/>
      <c r="D2" s="365"/>
      <c r="E2" s="366"/>
      <c r="F2" s="364"/>
      <c r="G2" s="365"/>
      <c r="H2" s="365"/>
      <c r="I2" s="366"/>
    </row>
    <row r="3" spans="1:9" s="15" customFormat="1" ht="14.15" customHeight="1">
      <c r="A3" s="337"/>
      <c r="B3" s="50" t="s">
        <v>106</v>
      </c>
      <c r="C3" s="118" t="s">
        <v>107</v>
      </c>
      <c r="D3" s="50" t="s">
        <v>108</v>
      </c>
      <c r="E3" s="329" t="s">
        <v>109</v>
      </c>
      <c r="F3" s="50" t="s">
        <v>106</v>
      </c>
      <c r="G3" s="118" t="s">
        <v>107</v>
      </c>
      <c r="H3" s="50" t="s">
        <v>108</v>
      </c>
      <c r="I3" s="329" t="s">
        <v>109</v>
      </c>
    </row>
    <row r="4" spans="1:9" s="15" customFormat="1" ht="14.15" customHeight="1">
      <c r="A4" s="207"/>
      <c r="B4" s="330"/>
      <c r="C4" s="330"/>
      <c r="D4" s="330"/>
      <c r="E4" s="331"/>
      <c r="F4" s="330"/>
      <c r="G4" s="330"/>
      <c r="H4" s="330"/>
      <c r="I4" s="294"/>
    </row>
    <row r="5" spans="1:9" s="15" customFormat="1" ht="14.15" customHeight="1">
      <c r="A5" s="295" t="s">
        <v>140</v>
      </c>
      <c r="B5" s="296"/>
      <c r="C5" s="296"/>
      <c r="D5" s="296"/>
      <c r="E5" s="297"/>
      <c r="F5" s="296"/>
      <c r="G5" s="296"/>
      <c r="H5" s="296"/>
      <c r="I5" s="297"/>
    </row>
    <row r="6" spans="1:9" s="15" customFormat="1" ht="6.75" customHeight="1">
      <c r="A6" s="207"/>
      <c r="B6" s="330"/>
      <c r="C6" s="330"/>
      <c r="D6" s="330"/>
      <c r="E6" s="331"/>
      <c r="F6" s="330"/>
      <c r="G6" s="330"/>
      <c r="H6" s="330"/>
      <c r="I6" s="331"/>
    </row>
    <row r="7" spans="1:9" s="15" customFormat="1" ht="14.15" customHeight="1">
      <c r="A7" s="298" t="s">
        <v>94</v>
      </c>
      <c r="B7" s="332"/>
      <c r="C7" s="332"/>
      <c r="D7" s="332"/>
      <c r="E7" s="333"/>
      <c r="F7" s="332"/>
      <c r="G7" s="332"/>
      <c r="H7" s="332"/>
      <c r="I7" s="333"/>
    </row>
    <row r="8" spans="1:9" ht="14.15" customHeight="1">
      <c r="B8" s="299"/>
      <c r="C8" s="299"/>
      <c r="D8" s="299"/>
      <c r="E8" s="300"/>
      <c r="F8" s="299"/>
      <c r="G8" s="299"/>
      <c r="H8" s="299"/>
      <c r="I8" s="300"/>
    </row>
    <row r="9" spans="1:9" ht="14.15" customHeight="1">
      <c r="A9" s="165" t="s">
        <v>224</v>
      </c>
      <c r="B9" s="299">
        <v>0.44700000000000001</v>
      </c>
      <c r="C9" s="306">
        <v>0.45200000000000001</v>
      </c>
      <c r="D9" s="306">
        <v>0.44800000000000001</v>
      </c>
      <c r="E9" s="300">
        <v>0.44800000000000001</v>
      </c>
      <c r="F9" s="306">
        <v>0.44800000000000001</v>
      </c>
      <c r="G9" s="306">
        <v>0.44500000000000001</v>
      </c>
      <c r="H9" s="306" t="s">
        <v>195</v>
      </c>
      <c r="I9" s="300" t="s">
        <v>195</v>
      </c>
    </row>
    <row r="10" spans="1:9" ht="14.15" customHeight="1">
      <c r="A10" s="165" t="s">
        <v>225</v>
      </c>
      <c r="B10" s="299">
        <v>0.44829999999999998</v>
      </c>
      <c r="C10" s="306">
        <v>0.44790000000000002</v>
      </c>
      <c r="D10" s="306">
        <v>0.43290000000000001</v>
      </c>
      <c r="E10" s="300">
        <v>0.42609999999999998</v>
      </c>
      <c r="F10" s="306">
        <v>0.43280000000000002</v>
      </c>
      <c r="G10" s="306">
        <v>0.43190000000000001</v>
      </c>
      <c r="H10" s="306" t="s">
        <v>195</v>
      </c>
      <c r="I10" s="300" t="s">
        <v>195</v>
      </c>
    </row>
    <row r="11" spans="1:9" ht="14.15" customHeight="1">
      <c r="A11" s="165" t="s">
        <v>186</v>
      </c>
      <c r="B11" s="317">
        <v>5305191</v>
      </c>
      <c r="C11" s="317">
        <v>5332289</v>
      </c>
      <c r="D11" s="317">
        <v>5322855</v>
      </c>
      <c r="E11" s="305">
        <v>5368607</v>
      </c>
      <c r="F11" s="317">
        <f>SUM(F12:F14)</f>
        <v>5378483</v>
      </c>
      <c r="G11" s="317">
        <v>5398060</v>
      </c>
      <c r="H11" s="317">
        <v>5425433</v>
      </c>
      <c r="I11" s="305">
        <v>5427445</v>
      </c>
    </row>
    <row r="12" spans="1:9" ht="14.15" customHeight="1">
      <c r="A12" s="303" t="s">
        <v>190</v>
      </c>
      <c r="B12" s="304">
        <v>3352029</v>
      </c>
      <c r="C12" s="304">
        <v>3391357</v>
      </c>
      <c r="D12" s="304">
        <v>3415768</v>
      </c>
      <c r="E12" s="305">
        <v>3455581</v>
      </c>
      <c r="F12" s="304">
        <v>3469960</v>
      </c>
      <c r="G12" s="304">
        <v>3496962</v>
      </c>
      <c r="H12" s="304">
        <v>3496501</v>
      </c>
      <c r="I12" s="305">
        <v>3542933</v>
      </c>
    </row>
    <row r="13" spans="1:9" ht="14.15" customHeight="1">
      <c r="A13" s="303" t="s">
        <v>191</v>
      </c>
      <c r="B13" s="304">
        <f>SUM(1953162-B14)</f>
        <v>1689656</v>
      </c>
      <c r="C13" s="304">
        <f>SUM(1940932-C14)</f>
        <v>1673678</v>
      </c>
      <c r="D13" s="304">
        <f>SUM(1907087-D14)</f>
        <v>1637240</v>
      </c>
      <c r="E13" s="305">
        <f>SUM(1913026-E14)</f>
        <v>1638550</v>
      </c>
      <c r="F13" s="304">
        <f>SUM(1908523-F14)</f>
        <v>1621964</v>
      </c>
      <c r="G13" s="304">
        <f>SUM(1901098-G14)</f>
        <v>1602268</v>
      </c>
      <c r="H13" s="304">
        <f>SUM(1928932-353061)</f>
        <v>1575871</v>
      </c>
      <c r="I13" s="305">
        <f>SUM(1884512-I14)</f>
        <v>1529144</v>
      </c>
    </row>
    <row r="14" spans="1:9" ht="14.15" customHeight="1">
      <c r="A14" s="303" t="s">
        <v>192</v>
      </c>
      <c r="B14" s="304">
        <v>263506</v>
      </c>
      <c r="C14" s="304">
        <v>267254</v>
      </c>
      <c r="D14" s="304">
        <v>269847</v>
      </c>
      <c r="E14" s="305">
        <v>274476</v>
      </c>
      <c r="F14" s="304">
        <v>286559</v>
      </c>
      <c r="G14" s="304">
        <v>298830</v>
      </c>
      <c r="H14" s="304">
        <v>353061</v>
      </c>
      <c r="I14" s="305">
        <v>355368</v>
      </c>
    </row>
    <row r="15" spans="1:9" ht="14.15" customHeight="1">
      <c r="A15" s="165" t="s">
        <v>188</v>
      </c>
      <c r="B15" s="304">
        <v>211.6</v>
      </c>
      <c r="C15" s="304">
        <v>220.5</v>
      </c>
      <c r="D15" s="304">
        <v>218.96780766739559</v>
      </c>
      <c r="E15" s="307">
        <v>220.4</v>
      </c>
      <c r="F15" s="304">
        <v>243.2</v>
      </c>
      <c r="G15" s="304">
        <v>254</v>
      </c>
      <c r="H15" s="304">
        <v>241.3</v>
      </c>
      <c r="I15" s="307">
        <v>246</v>
      </c>
    </row>
    <row r="16" spans="1:9" ht="14.15" customHeight="1">
      <c r="A16" s="165" t="s">
        <v>187</v>
      </c>
      <c r="B16" s="304">
        <v>3447</v>
      </c>
      <c r="C16" s="304">
        <v>3545.9302095722819</v>
      </c>
      <c r="D16" s="304">
        <v>3605.9136657693393</v>
      </c>
      <c r="E16" s="307">
        <v>3549</v>
      </c>
      <c r="F16" s="304">
        <v>3540</v>
      </c>
      <c r="G16" s="304">
        <v>3494</v>
      </c>
      <c r="H16" s="304">
        <v>3634</v>
      </c>
      <c r="I16" s="307">
        <v>3592</v>
      </c>
    </row>
    <row r="17" spans="1:9" ht="14.15" customHeight="1">
      <c r="A17" s="303" t="s">
        <v>190</v>
      </c>
      <c r="B17" s="304">
        <v>4964</v>
      </c>
      <c r="C17" s="304">
        <v>5038</v>
      </c>
      <c r="D17" s="304">
        <v>5073</v>
      </c>
      <c r="E17" s="307">
        <v>5015</v>
      </c>
      <c r="F17" s="304">
        <v>4971</v>
      </c>
      <c r="G17" s="304">
        <v>4900</v>
      </c>
      <c r="H17" s="304">
        <v>5026</v>
      </c>
      <c r="I17" s="307">
        <v>4983</v>
      </c>
    </row>
    <row r="18" spans="1:9" ht="14.15" customHeight="1">
      <c r="A18" s="303" t="s">
        <v>191</v>
      </c>
      <c r="B18" s="304">
        <v>1015</v>
      </c>
      <c r="C18" s="304">
        <v>1125</v>
      </c>
      <c r="D18" s="304">
        <v>1176</v>
      </c>
      <c r="E18" s="307">
        <v>1053</v>
      </c>
      <c r="F18" s="304">
        <v>933</v>
      </c>
      <c r="G18" s="304">
        <v>984</v>
      </c>
      <c r="H18" s="304">
        <v>1239</v>
      </c>
      <c r="I18" s="307">
        <v>1154</v>
      </c>
    </row>
    <row r="19" spans="1:9" ht="14.15" customHeight="1">
      <c r="A19" s="303" t="s">
        <v>192</v>
      </c>
      <c r="B19" s="304">
        <v>661</v>
      </c>
      <c r="C19" s="304">
        <v>644</v>
      </c>
      <c r="D19" s="304">
        <v>638</v>
      </c>
      <c r="E19" s="307">
        <v>628</v>
      </c>
      <c r="F19" s="304">
        <v>616</v>
      </c>
      <c r="G19" s="304">
        <v>589</v>
      </c>
      <c r="H19" s="304">
        <v>530</v>
      </c>
      <c r="I19" s="307">
        <v>493</v>
      </c>
    </row>
    <row r="20" spans="1:9" ht="14.15" customHeight="1">
      <c r="A20" s="165" t="s">
        <v>95</v>
      </c>
      <c r="B20" s="299">
        <v>0.18</v>
      </c>
      <c r="C20" s="299">
        <v>0.14548852528738707</v>
      </c>
      <c r="D20" s="299">
        <v>0.17231922908769939</v>
      </c>
      <c r="E20" s="300">
        <v>0.13900000000000001</v>
      </c>
      <c r="F20" s="299">
        <v>0.13300000000000001</v>
      </c>
      <c r="G20" s="299">
        <v>0.11700000000000001</v>
      </c>
      <c r="H20" s="299">
        <v>0.125</v>
      </c>
      <c r="I20" s="300">
        <v>0.15</v>
      </c>
    </row>
    <row r="21" spans="1:9" ht="14.15" customHeight="1">
      <c r="A21" s="303" t="s">
        <v>190</v>
      </c>
      <c r="B21" s="299">
        <v>9.4E-2</v>
      </c>
      <c r="C21" s="299">
        <v>8.5999999999999993E-2</v>
      </c>
      <c r="D21" s="299">
        <v>9.1999999999999998E-2</v>
      </c>
      <c r="E21" s="300">
        <v>8.5000000000000006E-2</v>
      </c>
      <c r="F21" s="299">
        <v>0.08</v>
      </c>
      <c r="G21" s="299">
        <v>0.06</v>
      </c>
      <c r="H21" s="299">
        <v>0.06</v>
      </c>
      <c r="I21" s="300">
        <v>6.2E-2</v>
      </c>
    </row>
    <row r="22" spans="1:9" ht="14.15" customHeight="1">
      <c r="A22" s="303" t="s">
        <v>191</v>
      </c>
      <c r="B22" s="299">
        <v>0.36399999999999999</v>
      </c>
      <c r="C22" s="299">
        <v>0.27993423726440309</v>
      </c>
      <c r="D22" s="299">
        <v>0.35961718791413477</v>
      </c>
      <c r="E22" s="300">
        <v>0.26400000000000001</v>
      </c>
      <c r="F22" s="299">
        <v>0.24299999999999999</v>
      </c>
      <c r="G22" s="299">
        <v>0.221</v>
      </c>
      <c r="H22" s="299">
        <v>0.24099999999999999</v>
      </c>
      <c r="I22" s="300">
        <v>0.31</v>
      </c>
    </row>
    <row r="23" spans="1:9" ht="14.15" customHeight="1">
      <c r="A23" s="318" t="s">
        <v>137</v>
      </c>
      <c r="B23" s="299">
        <v>0.45650000000000002</v>
      </c>
      <c r="C23" s="299">
        <v>0.46625083931158778</v>
      </c>
      <c r="D23" s="299">
        <v>0.47927996802042083</v>
      </c>
      <c r="E23" s="300">
        <v>0.48020000000000002</v>
      </c>
      <c r="F23" s="299">
        <v>0.47589999999999999</v>
      </c>
      <c r="G23" s="299">
        <v>0.47239999999999999</v>
      </c>
      <c r="H23" s="299">
        <v>0.49540000000000001</v>
      </c>
      <c r="I23" s="300">
        <v>0.49630000000000002</v>
      </c>
    </row>
    <row r="24" spans="1:9" ht="14.15" customHeight="1">
      <c r="A24" s="165" t="s">
        <v>120</v>
      </c>
      <c r="B24" s="319">
        <v>3026145</v>
      </c>
      <c r="C24" s="319">
        <v>3041446</v>
      </c>
      <c r="D24" s="319">
        <v>3062358</v>
      </c>
      <c r="E24" s="305">
        <v>3115130</v>
      </c>
      <c r="F24" s="319">
        <v>3165301</v>
      </c>
      <c r="G24" s="319">
        <v>3180747</v>
      </c>
      <c r="H24" s="319">
        <v>3223273</v>
      </c>
      <c r="I24" s="305">
        <v>3295935</v>
      </c>
    </row>
    <row r="25" spans="1:9" ht="14.15" customHeight="1">
      <c r="B25" s="293"/>
      <c r="C25" s="293"/>
      <c r="D25" s="293"/>
      <c r="E25" s="294"/>
      <c r="F25" s="293"/>
      <c r="G25" s="293"/>
      <c r="H25" s="293"/>
      <c r="I25" s="294"/>
    </row>
    <row r="26" spans="1:9" s="15" customFormat="1" ht="14.15" customHeight="1">
      <c r="A26" s="298" t="s">
        <v>88</v>
      </c>
      <c r="B26" s="334"/>
      <c r="C26" s="334"/>
      <c r="D26" s="334"/>
      <c r="E26" s="335"/>
      <c r="F26" s="334"/>
      <c r="G26" s="334"/>
      <c r="H26" s="334"/>
      <c r="I26" s="335"/>
    </row>
    <row r="27" spans="1:9" s="15" customFormat="1" ht="14.15" customHeight="1">
      <c r="A27" s="207"/>
      <c r="B27" s="330"/>
      <c r="C27" s="330"/>
      <c r="D27" s="330"/>
      <c r="E27" s="331"/>
      <c r="F27" s="330"/>
      <c r="G27" s="330"/>
      <c r="H27" s="330"/>
      <c r="I27" s="331"/>
    </row>
    <row r="28" spans="1:9" s="15" customFormat="1" ht="14.15" customHeight="1">
      <c r="A28" s="295" t="s">
        <v>104</v>
      </c>
      <c r="B28" s="330"/>
      <c r="C28" s="330"/>
      <c r="D28" s="330"/>
      <c r="E28" s="331"/>
      <c r="F28" s="330"/>
      <c r="G28" s="330"/>
      <c r="H28" s="330"/>
      <c r="I28" s="331"/>
    </row>
    <row r="29" spans="1:9" ht="14.15" customHeight="1">
      <c r="A29" s="318" t="s">
        <v>196</v>
      </c>
      <c r="B29" s="304">
        <v>1377574</v>
      </c>
      <c r="C29" s="304">
        <v>1371699</v>
      </c>
      <c r="D29" s="304">
        <v>1367538</v>
      </c>
      <c r="E29" s="307">
        <v>1362049</v>
      </c>
      <c r="F29" s="304">
        <v>1357903</v>
      </c>
      <c r="G29" s="304">
        <v>1346440</v>
      </c>
      <c r="H29" s="304">
        <v>1343427</v>
      </c>
      <c r="I29" s="307">
        <v>1339116</v>
      </c>
    </row>
    <row r="30" spans="1:9" ht="14.15" customHeight="1">
      <c r="A30" s="318" t="s">
        <v>118</v>
      </c>
      <c r="B30" s="304" t="s">
        <v>202</v>
      </c>
      <c r="C30" s="304">
        <v>134.68380518581122</v>
      </c>
      <c r="D30" s="304">
        <v>127.58505144140118</v>
      </c>
      <c r="E30" s="307">
        <v>130</v>
      </c>
      <c r="F30" s="304">
        <v>146</v>
      </c>
      <c r="G30" s="304">
        <v>161</v>
      </c>
      <c r="H30" s="304">
        <v>134</v>
      </c>
      <c r="I30" s="307">
        <v>155</v>
      </c>
    </row>
    <row r="31" spans="1:9" ht="14.15" customHeight="1">
      <c r="A31" s="318" t="s">
        <v>119</v>
      </c>
      <c r="B31" s="304">
        <v>2252</v>
      </c>
      <c r="C31" s="304">
        <v>2216.9725972738847</v>
      </c>
      <c r="D31" s="304">
        <v>2165.4955050782032</v>
      </c>
      <c r="E31" s="307">
        <v>2132</v>
      </c>
      <c r="F31" s="304">
        <v>2152</v>
      </c>
      <c r="G31" s="304">
        <v>2145</v>
      </c>
      <c r="H31" s="304">
        <v>2109</v>
      </c>
      <c r="I31" s="307">
        <v>2100</v>
      </c>
    </row>
    <row r="32" spans="1:9" ht="14.15" customHeight="1">
      <c r="B32" s="299"/>
      <c r="C32" s="299"/>
      <c r="D32" s="299"/>
      <c r="E32" s="300"/>
      <c r="F32" s="299"/>
      <c r="G32" s="299"/>
      <c r="H32" s="299"/>
      <c r="I32" s="300"/>
    </row>
    <row r="33" spans="1:10" s="15" customFormat="1" ht="14.15" customHeight="1">
      <c r="A33" s="295" t="s">
        <v>90</v>
      </c>
      <c r="B33" s="301"/>
      <c r="C33" s="301"/>
      <c r="D33" s="301"/>
      <c r="E33" s="302"/>
      <c r="F33" s="301"/>
      <c r="G33" s="301"/>
      <c r="H33" s="301"/>
      <c r="I33" s="302"/>
    </row>
    <row r="34" spans="1:10" ht="14.15" customHeight="1">
      <c r="A34" s="318" t="s">
        <v>197</v>
      </c>
      <c r="B34" s="299">
        <v>0.38700000000000001</v>
      </c>
      <c r="C34" s="299">
        <v>0.38900000000000001</v>
      </c>
      <c r="D34" s="299">
        <v>0.3926</v>
      </c>
      <c r="E34" s="321">
        <v>0.39800000000000002</v>
      </c>
      <c r="F34" s="299">
        <v>0.39989999999999998</v>
      </c>
      <c r="G34" s="299">
        <v>0.40200000000000002</v>
      </c>
      <c r="H34" s="299">
        <v>0.40699999999999997</v>
      </c>
      <c r="I34" s="321">
        <v>0.41199999999999998</v>
      </c>
    </row>
    <row r="35" spans="1:10" ht="14.15" customHeight="1">
      <c r="A35" s="303" t="s">
        <v>177</v>
      </c>
      <c r="B35" s="308">
        <v>534547</v>
      </c>
      <c r="C35" s="308">
        <v>527390</v>
      </c>
      <c r="D35" s="308">
        <v>516535</v>
      </c>
      <c r="E35" s="309">
        <v>506596</v>
      </c>
      <c r="F35" s="308">
        <v>495541</v>
      </c>
      <c r="G35" s="308">
        <v>484977</v>
      </c>
      <c r="H35" s="308">
        <v>469914</v>
      </c>
      <c r="I35" s="309">
        <v>456741</v>
      </c>
    </row>
    <row r="36" spans="1:10" ht="14.15" customHeight="1">
      <c r="A36" s="303" t="s">
        <v>178</v>
      </c>
      <c r="B36" s="308">
        <v>405859</v>
      </c>
      <c r="C36" s="308">
        <v>411502</v>
      </c>
      <c r="D36" s="308">
        <v>417945</v>
      </c>
      <c r="E36" s="309">
        <v>424572</v>
      </c>
      <c r="F36" s="308">
        <v>432321</v>
      </c>
      <c r="G36" s="308">
        <v>436758</v>
      </c>
      <c r="H36" s="308">
        <v>445231</v>
      </c>
      <c r="I36" s="309">
        <v>451048</v>
      </c>
    </row>
    <row r="37" spans="1:10" ht="14.15" customHeight="1">
      <c r="A37" s="303" t="s">
        <v>179</v>
      </c>
      <c r="B37" s="308">
        <v>229767</v>
      </c>
      <c r="C37" s="308">
        <v>249804</v>
      </c>
      <c r="D37" s="308">
        <v>274341</v>
      </c>
      <c r="E37" s="309">
        <v>299422</v>
      </c>
      <c r="F37" s="308">
        <v>327869</v>
      </c>
      <c r="G37" s="308">
        <v>349012</v>
      </c>
      <c r="H37" s="308">
        <v>383680</v>
      </c>
      <c r="I37" s="309">
        <v>415663</v>
      </c>
      <c r="J37" s="356"/>
    </row>
    <row r="38" spans="1:10" ht="14.15" customHeight="1">
      <c r="A38" s="318" t="s">
        <v>91</v>
      </c>
      <c r="B38" s="308">
        <v>1170173</v>
      </c>
      <c r="C38" s="308">
        <v>1188696</v>
      </c>
      <c r="D38" s="308">
        <v>1208821</v>
      </c>
      <c r="E38" s="309">
        <v>1230590</v>
      </c>
      <c r="F38" s="308">
        <v>1255731</v>
      </c>
      <c r="G38" s="308">
        <v>1270747</v>
      </c>
      <c r="H38" s="308">
        <f>SUM(H35:H37)</f>
        <v>1298825</v>
      </c>
      <c r="I38" s="309">
        <f>SUM(I35:I37)</f>
        <v>1323452</v>
      </c>
    </row>
    <row r="39" spans="1:10" ht="14.15" customHeight="1">
      <c r="A39" s="318" t="s">
        <v>138</v>
      </c>
      <c r="B39" s="308">
        <v>3485</v>
      </c>
      <c r="C39" s="308">
        <v>3494.0475697884654</v>
      </c>
      <c r="D39" s="308">
        <v>3485.4887005228484</v>
      </c>
      <c r="E39" s="309">
        <v>3496</v>
      </c>
      <c r="F39" s="308">
        <v>3556</v>
      </c>
      <c r="G39" s="308">
        <v>3579</v>
      </c>
      <c r="H39" s="308">
        <v>3601</v>
      </c>
      <c r="I39" s="309">
        <v>3565</v>
      </c>
    </row>
    <row r="40" spans="1:10" ht="14.15" customHeight="1">
      <c r="A40" s="318" t="s">
        <v>105</v>
      </c>
      <c r="B40" s="308">
        <v>27863</v>
      </c>
      <c r="C40" s="308">
        <v>25503</v>
      </c>
      <c r="D40" s="308">
        <v>23967</v>
      </c>
      <c r="E40" s="309">
        <v>22729</v>
      </c>
      <c r="F40" s="308">
        <v>21861</v>
      </c>
      <c r="G40" s="308">
        <v>21164</v>
      </c>
      <c r="H40" s="308">
        <v>21280</v>
      </c>
      <c r="I40" s="309">
        <v>21918</v>
      </c>
    </row>
    <row r="41" spans="1:10" ht="14.15" customHeight="1">
      <c r="B41" s="299"/>
      <c r="C41" s="299"/>
      <c r="D41" s="299"/>
      <c r="E41" s="300"/>
      <c r="F41" s="299"/>
      <c r="G41" s="299"/>
      <c r="H41" s="299"/>
      <c r="I41" s="300"/>
    </row>
    <row r="42" spans="1:10" s="15" customFormat="1" ht="14.15" customHeight="1">
      <c r="A42" s="295" t="s">
        <v>92</v>
      </c>
      <c r="B42" s="301"/>
      <c r="C42" s="301"/>
      <c r="D42" s="301"/>
      <c r="E42" s="302"/>
      <c r="F42" s="301"/>
      <c r="G42" s="301"/>
      <c r="H42" s="301"/>
      <c r="I42" s="302"/>
    </row>
    <row r="43" spans="1:10" ht="14.15" customHeight="1">
      <c r="A43" s="165" t="s">
        <v>198</v>
      </c>
      <c r="B43" s="299">
        <v>0.31</v>
      </c>
      <c r="C43" s="306">
        <v>0.313</v>
      </c>
      <c r="D43" s="306">
        <v>0.31780000000000003</v>
      </c>
      <c r="E43" s="321">
        <v>0.32400000000000001</v>
      </c>
      <c r="F43" s="306">
        <v>0.3281</v>
      </c>
      <c r="G43" s="306">
        <v>0.33100000000000002</v>
      </c>
      <c r="H43" s="306">
        <v>0.33700000000000002</v>
      </c>
      <c r="I43" s="321">
        <v>0.34499999999999997</v>
      </c>
    </row>
    <row r="44" spans="1:10" ht="14.15" customHeight="1">
      <c r="A44" s="303" t="s">
        <v>180</v>
      </c>
      <c r="B44" s="304">
        <v>110348</v>
      </c>
      <c r="C44" s="304">
        <v>108624</v>
      </c>
      <c r="D44" s="304">
        <v>106770</v>
      </c>
      <c r="E44" s="307">
        <v>103768</v>
      </c>
      <c r="F44" s="304">
        <v>103081</v>
      </c>
      <c r="G44" s="304">
        <v>103643</v>
      </c>
      <c r="H44" s="304">
        <v>103795</v>
      </c>
      <c r="I44" s="307">
        <v>100574</v>
      </c>
    </row>
    <row r="45" spans="1:10" ht="14.15" customHeight="1">
      <c r="A45" s="303" t="s">
        <v>181</v>
      </c>
      <c r="B45" s="304">
        <v>258499</v>
      </c>
      <c r="C45" s="304">
        <v>253006</v>
      </c>
      <c r="D45" s="304">
        <v>245338</v>
      </c>
      <c r="E45" s="307">
        <v>239274</v>
      </c>
      <c r="F45" s="304">
        <v>231912</v>
      </c>
      <c r="G45" s="304">
        <v>225856</v>
      </c>
      <c r="H45" s="304">
        <v>218122</v>
      </c>
      <c r="I45" s="307">
        <v>212004</v>
      </c>
    </row>
    <row r="46" spans="1:10" ht="14.15" customHeight="1">
      <c r="A46" s="303" t="s">
        <v>98</v>
      </c>
      <c r="B46" s="304">
        <v>737797</v>
      </c>
      <c r="C46" s="304">
        <v>760552</v>
      </c>
      <c r="D46" s="304">
        <v>786237</v>
      </c>
      <c r="E46" s="307">
        <v>814771</v>
      </c>
      <c r="F46" s="304">
        <v>844401</v>
      </c>
      <c r="G46" s="304">
        <v>861794</v>
      </c>
      <c r="H46" s="304">
        <v>893564</v>
      </c>
      <c r="I46" s="307">
        <v>925684</v>
      </c>
    </row>
    <row r="47" spans="1:10" ht="14.15" customHeight="1">
      <c r="A47" s="318" t="s">
        <v>93</v>
      </c>
      <c r="B47" s="304">
        <v>1106644</v>
      </c>
      <c r="C47" s="304">
        <v>1122182</v>
      </c>
      <c r="D47" s="304">
        <v>1138345</v>
      </c>
      <c r="E47" s="307">
        <v>1157813</v>
      </c>
      <c r="F47" s="304">
        <v>1179394</v>
      </c>
      <c r="G47" s="304">
        <v>1191293</v>
      </c>
      <c r="H47" s="304">
        <f>SUM(H44:H46)</f>
        <v>1215481</v>
      </c>
      <c r="I47" s="307">
        <f>SUM(I44:I46)</f>
        <v>1238262</v>
      </c>
    </row>
    <row r="48" spans="1:10" ht="14.15" customHeight="1">
      <c r="A48" s="165" t="s">
        <v>139</v>
      </c>
      <c r="B48" s="304">
        <v>3312</v>
      </c>
      <c r="C48" s="304">
        <v>3301.402658493982</v>
      </c>
      <c r="D48" s="304">
        <v>3284.0118812317983</v>
      </c>
      <c r="E48" s="307">
        <v>3283</v>
      </c>
      <c r="F48" s="304">
        <v>3274</v>
      </c>
      <c r="G48" s="304">
        <v>3292</v>
      </c>
      <c r="H48" s="304">
        <v>3288</v>
      </c>
      <c r="I48" s="307">
        <v>3296</v>
      </c>
    </row>
    <row r="49" spans="1:9" ht="14.15" customHeight="1">
      <c r="B49" s="299"/>
      <c r="C49" s="299"/>
      <c r="D49" s="299"/>
      <c r="E49" s="300"/>
      <c r="F49" s="299"/>
      <c r="G49" s="299"/>
      <c r="H49" s="299"/>
      <c r="I49" s="300"/>
    </row>
    <row r="50" spans="1:9" s="15" customFormat="1" ht="14.15" customHeight="1">
      <c r="A50" s="295" t="s">
        <v>173</v>
      </c>
      <c r="B50" s="301"/>
      <c r="C50" s="301"/>
      <c r="D50" s="301"/>
      <c r="E50" s="302"/>
      <c r="F50" s="301"/>
      <c r="G50" s="301"/>
      <c r="H50" s="301"/>
      <c r="I50" s="302"/>
    </row>
    <row r="51" spans="1:9" s="15" customFormat="1" ht="3" customHeight="1">
      <c r="A51" s="207"/>
      <c r="B51" s="301"/>
      <c r="C51" s="301"/>
      <c r="D51" s="301"/>
      <c r="E51" s="302"/>
      <c r="F51" s="301"/>
      <c r="G51" s="301"/>
      <c r="H51" s="301"/>
      <c r="I51" s="302"/>
    </row>
    <row r="52" spans="1:9" s="15" customFormat="1" ht="14.15" customHeight="1">
      <c r="A52" s="298" t="s">
        <v>94</v>
      </c>
      <c r="B52" s="332"/>
      <c r="C52" s="332"/>
      <c r="D52" s="332"/>
      <c r="E52" s="310"/>
      <c r="F52" s="332"/>
      <c r="G52" s="332"/>
      <c r="H52" s="332"/>
      <c r="I52" s="310"/>
    </row>
    <row r="53" spans="1:9" ht="14.15" customHeight="1">
      <c r="B53" s="299"/>
      <c r="C53" s="299"/>
      <c r="D53" s="299"/>
      <c r="E53" s="300"/>
      <c r="F53" s="299"/>
      <c r="G53" s="299"/>
      <c r="H53" s="299"/>
      <c r="I53" s="300"/>
    </row>
    <row r="54" spans="1:9" ht="14.15" customHeight="1">
      <c r="A54" s="165" t="s">
        <v>203</v>
      </c>
      <c r="B54" s="299">
        <v>1.0389999999999999</v>
      </c>
      <c r="C54" s="299">
        <v>1.0447976878612717</v>
      </c>
      <c r="D54" s="299">
        <v>1.0992292870905587</v>
      </c>
      <c r="E54" s="300">
        <v>1.038</v>
      </c>
      <c r="F54" s="299">
        <v>1.0269999999999999</v>
      </c>
      <c r="G54" s="299">
        <v>0.96799999999999997</v>
      </c>
      <c r="H54" s="299">
        <v>1.0009999999999999</v>
      </c>
      <c r="I54" s="300">
        <v>1.02</v>
      </c>
    </row>
    <row r="55" spans="1:9" ht="14.15" customHeight="1">
      <c r="A55" s="165" t="s">
        <v>204</v>
      </c>
      <c r="B55" s="299">
        <v>0.496</v>
      </c>
      <c r="C55" s="299">
        <v>0.49377593360995853</v>
      </c>
      <c r="D55" s="299">
        <v>0.49956178790534617</v>
      </c>
      <c r="E55" s="300">
        <v>0.48699999999999999</v>
      </c>
      <c r="F55" s="299">
        <v>0.48399999999999999</v>
      </c>
      <c r="G55" s="299">
        <v>0.47499999999999998</v>
      </c>
      <c r="H55" s="299">
        <v>0.47499999999999998</v>
      </c>
      <c r="I55" s="300">
        <v>0.49</v>
      </c>
    </row>
    <row r="56" spans="1:9" ht="14.15" customHeight="1">
      <c r="A56" s="165" t="s">
        <v>186</v>
      </c>
      <c r="B56" s="304">
        <v>1188524</v>
      </c>
      <c r="C56" s="304">
        <v>1198053</v>
      </c>
      <c r="D56" s="304">
        <v>1258691</v>
      </c>
      <c r="E56" s="307">
        <v>1219797</v>
      </c>
      <c r="F56" s="304">
        <v>1195810</v>
      </c>
      <c r="G56" s="304">
        <v>1158806</v>
      </c>
      <c r="H56" s="304">
        <v>1152443</v>
      </c>
      <c r="I56" s="307">
        <v>1104714</v>
      </c>
    </row>
    <row r="57" spans="1:9" ht="14.15" customHeight="1">
      <c r="A57" s="311" t="s">
        <v>189</v>
      </c>
      <c r="B57" s="299">
        <v>0.40899999999999997</v>
      </c>
      <c r="C57" s="299">
        <v>0.40799999999999997</v>
      </c>
      <c r="D57" s="299">
        <v>0.39100000000000001</v>
      </c>
      <c r="E57" s="300">
        <v>0.40899999999999997</v>
      </c>
      <c r="F57" s="299">
        <v>0.41799999999999998</v>
      </c>
      <c r="G57" s="299">
        <v>0.433</v>
      </c>
      <c r="H57" s="299">
        <v>0.44</v>
      </c>
      <c r="I57" s="300">
        <v>0.46700000000000003</v>
      </c>
    </row>
    <row r="58" spans="1:9" ht="14.15" customHeight="1">
      <c r="A58" s="165" t="s">
        <v>99</v>
      </c>
      <c r="B58" s="322">
        <v>220</v>
      </c>
      <c r="C58" s="322">
        <v>231</v>
      </c>
      <c r="D58" s="322">
        <v>218.1814790143097</v>
      </c>
      <c r="E58" s="323">
        <v>226</v>
      </c>
      <c r="F58" s="322">
        <v>224</v>
      </c>
      <c r="G58" s="322">
        <v>249</v>
      </c>
      <c r="H58" s="322">
        <v>264</v>
      </c>
      <c r="I58" s="323">
        <v>284</v>
      </c>
    </row>
    <row r="59" spans="1:9" ht="14.15" customHeight="1">
      <c r="A59" s="165" t="s">
        <v>136</v>
      </c>
      <c r="B59" s="304">
        <v>1642.2878764059317</v>
      </c>
      <c r="C59" s="304">
        <v>1742.2652867693653</v>
      </c>
      <c r="D59" s="304">
        <v>1893.969310804697</v>
      </c>
      <c r="E59" s="307">
        <v>1718.4869480136967</v>
      </c>
      <c r="F59" s="304">
        <v>1748.7945541929032</v>
      </c>
      <c r="G59" s="304">
        <v>1824.6799999999998</v>
      </c>
      <c r="H59" s="304">
        <v>1968</v>
      </c>
      <c r="I59" s="307">
        <v>2112</v>
      </c>
    </row>
    <row r="60" spans="1:9" ht="14.15" customHeight="1">
      <c r="B60" s="299"/>
      <c r="C60" s="299"/>
      <c r="D60" s="299"/>
      <c r="E60" s="300"/>
      <c r="F60" s="299"/>
      <c r="G60" s="299"/>
      <c r="H60" s="299"/>
      <c r="I60" s="300"/>
    </row>
    <row r="61" spans="1:9" s="15" customFormat="1" ht="14.15" customHeight="1">
      <c r="A61" s="298" t="s">
        <v>88</v>
      </c>
      <c r="B61" s="332"/>
      <c r="C61" s="332"/>
      <c r="D61" s="332"/>
      <c r="E61" s="336"/>
      <c r="F61" s="332"/>
      <c r="G61" s="332"/>
      <c r="H61" s="332"/>
      <c r="I61" s="336"/>
    </row>
    <row r="62" spans="1:9" s="15" customFormat="1" ht="14.15" customHeight="1">
      <c r="A62" s="207"/>
      <c r="B62" s="301"/>
      <c r="C62" s="301"/>
      <c r="D62" s="301"/>
      <c r="E62" s="302"/>
      <c r="F62" s="301"/>
      <c r="G62" s="301"/>
      <c r="H62" s="301"/>
      <c r="I62" s="300"/>
    </row>
    <row r="63" spans="1:9" s="15" customFormat="1" ht="14.15" customHeight="1">
      <c r="A63" s="295" t="s">
        <v>89</v>
      </c>
      <c r="B63" s="301"/>
      <c r="C63" s="301"/>
      <c r="D63" s="301"/>
      <c r="E63" s="302"/>
      <c r="F63" s="301"/>
      <c r="G63" s="301"/>
      <c r="H63" s="301"/>
      <c r="I63" s="302"/>
    </row>
    <row r="64" spans="1:9" ht="14.15" customHeight="1">
      <c r="A64" s="165" t="s">
        <v>96</v>
      </c>
      <c r="B64" s="299">
        <v>0.106</v>
      </c>
      <c r="C64" s="299">
        <v>0.10517630057803468</v>
      </c>
      <c r="D64" s="299">
        <v>0.106</v>
      </c>
      <c r="E64" s="300">
        <v>0.107</v>
      </c>
      <c r="F64" s="299">
        <v>0.108</v>
      </c>
      <c r="G64" s="299">
        <v>0.108</v>
      </c>
      <c r="H64" s="299">
        <v>0.109</v>
      </c>
      <c r="I64" s="300">
        <v>0.11</v>
      </c>
    </row>
    <row r="65" spans="1:9" ht="14.15" customHeight="1">
      <c r="A65" s="320" t="s">
        <v>205</v>
      </c>
      <c r="B65" s="308">
        <v>212204</v>
      </c>
      <c r="C65" s="308">
        <v>211552</v>
      </c>
      <c r="D65" s="308">
        <v>213458</v>
      </c>
      <c r="E65" s="309">
        <v>215810</v>
      </c>
      <c r="F65" s="308">
        <v>216157</v>
      </c>
      <c r="G65" s="308">
        <v>216023</v>
      </c>
      <c r="H65" s="308">
        <v>218257</v>
      </c>
      <c r="I65" s="309">
        <v>221017</v>
      </c>
    </row>
    <row r="66" spans="1:9" ht="14.15" customHeight="1">
      <c r="A66" s="338" t="s">
        <v>126</v>
      </c>
      <c r="B66" s="308">
        <v>31827</v>
      </c>
      <c r="C66" s="308">
        <v>30203</v>
      </c>
      <c r="D66" s="308">
        <v>28673.387999999999</v>
      </c>
      <c r="E66" s="309">
        <v>28326</v>
      </c>
      <c r="F66" s="308">
        <v>28071</v>
      </c>
      <c r="G66" s="308">
        <v>29364</v>
      </c>
      <c r="H66" s="308">
        <v>26983</v>
      </c>
      <c r="I66" s="309">
        <v>29394</v>
      </c>
    </row>
    <row r="67" spans="1:9" ht="14.15" customHeight="1">
      <c r="A67" s="324"/>
      <c r="B67" s="299"/>
      <c r="C67" s="299"/>
      <c r="D67" s="299"/>
      <c r="E67" s="300"/>
      <c r="F67" s="299"/>
      <c r="G67" s="299"/>
      <c r="H67" s="299"/>
      <c r="I67" s="300"/>
    </row>
    <row r="68" spans="1:9" s="15" customFormat="1" ht="14.15" customHeight="1">
      <c r="A68" s="295" t="s">
        <v>97</v>
      </c>
      <c r="B68" s="301"/>
      <c r="C68" s="301"/>
      <c r="D68" s="301"/>
      <c r="E68" s="302"/>
      <c r="F68" s="301"/>
      <c r="G68" s="301"/>
      <c r="H68" s="301"/>
      <c r="I68" s="302"/>
    </row>
    <row r="69" spans="1:9" ht="14.15" customHeight="1">
      <c r="A69" s="303" t="s">
        <v>182</v>
      </c>
      <c r="B69" s="308">
        <v>180379</v>
      </c>
      <c r="C69" s="308">
        <v>180352</v>
      </c>
      <c r="D69" s="308">
        <v>184061</v>
      </c>
      <c r="E69" s="309">
        <v>188072</v>
      </c>
      <c r="F69" s="308">
        <v>189689</v>
      </c>
      <c r="G69" s="308">
        <v>191061</v>
      </c>
      <c r="H69" s="308">
        <v>194488</v>
      </c>
      <c r="I69" s="309">
        <v>198501</v>
      </c>
    </row>
    <row r="70" spans="1:9" ht="14.15" customHeight="1">
      <c r="A70" s="303" t="s">
        <v>183</v>
      </c>
      <c r="B70" s="308">
        <v>17139</v>
      </c>
      <c r="C70" s="308">
        <v>16784</v>
      </c>
      <c r="D70" s="308">
        <v>16386</v>
      </c>
      <c r="E70" s="309">
        <v>16175</v>
      </c>
      <c r="F70" s="308">
        <v>15827</v>
      </c>
      <c r="G70" s="308">
        <v>15576</v>
      </c>
      <c r="H70" s="308">
        <v>15318</v>
      </c>
      <c r="I70" s="309">
        <v>15266</v>
      </c>
    </row>
    <row r="71" spans="1:9" ht="14.15" customHeight="1">
      <c r="A71" s="165" t="s">
        <v>141</v>
      </c>
      <c r="B71" s="308">
        <v>197518</v>
      </c>
      <c r="C71" s="308">
        <v>197136</v>
      </c>
      <c r="D71" s="308">
        <v>200447</v>
      </c>
      <c r="E71" s="309">
        <v>204247</v>
      </c>
      <c r="F71" s="308">
        <v>205516</v>
      </c>
      <c r="G71" s="308">
        <v>206637</v>
      </c>
      <c r="H71" s="308">
        <v>209806</v>
      </c>
      <c r="I71" s="309">
        <v>213767</v>
      </c>
    </row>
    <row r="72" spans="1:9" ht="14.15" customHeight="1">
      <c r="A72" s="325" t="s">
        <v>98</v>
      </c>
      <c r="B72" s="326">
        <v>130255</v>
      </c>
      <c r="C72" s="326">
        <v>131876</v>
      </c>
      <c r="D72" s="326">
        <v>133499</v>
      </c>
      <c r="E72" s="327">
        <v>136372</v>
      </c>
      <c r="F72" s="326">
        <v>137368</v>
      </c>
      <c r="G72" s="326">
        <v>138034</v>
      </c>
      <c r="H72" s="326">
        <v>140137</v>
      </c>
      <c r="I72" s="327">
        <v>142495</v>
      </c>
    </row>
    <row r="73" spans="1:9" ht="14.15" customHeight="1">
      <c r="A73" s="328"/>
    </row>
    <row r="75" spans="1:9" ht="14.15" customHeight="1">
      <c r="A75" s="165" t="s">
        <v>199</v>
      </c>
    </row>
    <row r="76" spans="1:9" ht="14.15" customHeight="1">
      <c r="A76" s="165" t="s">
        <v>200</v>
      </c>
    </row>
    <row r="77" spans="1:9" ht="15">
      <c r="A77" s="165" t="s">
        <v>201</v>
      </c>
    </row>
    <row r="78" spans="1:9" ht="13">
      <c r="A78" s="258"/>
    </row>
    <row r="79" spans="1:9" ht="13">
      <c r="A79" s="258"/>
    </row>
    <row r="80" spans="1:9" ht="13"/>
    <row r="81" ht="13"/>
    <row r="82" ht="13"/>
    <row r="83" ht="13"/>
    <row r="84" ht="13"/>
    <row r="85" ht="13"/>
    <row r="86" ht="13"/>
    <row r="87" ht="13"/>
    <row r="88" ht="13"/>
    <row r="89" ht="13"/>
    <row r="90" ht="13"/>
    <row r="91" ht="13"/>
    <row r="92" ht="13"/>
    <row r="93" ht="13"/>
    <row r="94" ht="13"/>
    <row r="95" ht="13"/>
    <row r="96" ht="13"/>
    <row r="97" spans="1:1" ht="13"/>
    <row r="98" spans="1:1" ht="15">
      <c r="A98" s="313"/>
    </row>
    <row r="99" spans="1:1" ht="15">
      <c r="A99" s="314"/>
    </row>
    <row r="100" spans="1:1" ht="15">
      <c r="A100" s="314"/>
    </row>
    <row r="101" spans="1:1" ht="13">
      <c r="A101" s="315"/>
    </row>
    <row r="102" spans="1:1" ht="13">
      <c r="A102" s="316"/>
    </row>
    <row r="103" spans="1:1" ht="13">
      <c r="A103" s="316"/>
    </row>
    <row r="104" spans="1:1" ht="13"/>
    <row r="105" spans="1:1" ht="13"/>
    <row r="106" spans="1:1" ht="13"/>
    <row r="107" spans="1:1" ht="13"/>
    <row r="108" spans="1:1" ht="13"/>
    <row r="109" spans="1:1" ht="13"/>
    <row r="110" spans="1:1" ht="13"/>
    <row r="111" spans="1:1" ht="13"/>
    <row r="112" spans="1:1" ht="13"/>
    <row r="113" ht="13"/>
    <row r="114" ht="13"/>
    <row r="115" ht="13"/>
    <row r="116" ht="13"/>
    <row r="117" ht="13"/>
    <row r="118" ht="13"/>
    <row r="119" ht="13"/>
    <row r="120" ht="13"/>
    <row r="121" ht="13"/>
    <row r="122" ht="13"/>
    <row r="123" ht="13"/>
  </sheetData>
  <mergeCells count="3">
    <mergeCell ref="A1:A2"/>
    <mergeCell ref="B1:E2"/>
    <mergeCell ref="F1:I2"/>
  </mergeCells>
  <pageMargins left="0.59055118110236227" right="0.59055118110236227" top="0.59055118110236227" bottom="0.59055118110236227" header="0.31496062992125984" footer="0.31496062992125984"/>
  <pageSetup paperSize="9" scale="54" orientation="portrait" r:id="rId1"/>
  <ignoredErrors>
    <ignoredError sqref="H38:I38 H47:I4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123"/>
  <sheetViews>
    <sheetView showGridLines="0" zoomScale="90" zoomScaleNormal="90" zoomScaleSheetLayoutView="90" workbookViewId="0">
      <pane xSplit="1" ySplit="3" topLeftCell="B4" activePane="bottomRight" state="frozen"/>
      <selection activeCell="B9" sqref="B9:F9"/>
      <selection pane="topRight" activeCell="B9" sqref="B9:F9"/>
      <selection pane="bottomLeft" activeCell="B9" sqref="B9:F9"/>
      <selection pane="bottomRight" activeCell="I13" sqref="I13"/>
    </sheetView>
  </sheetViews>
  <sheetFormatPr defaultColWidth="9.1796875" defaultRowHeight="14.15" customHeight="1"/>
  <cols>
    <col min="1" max="1" width="66.26953125" style="165" customWidth="1"/>
    <col min="2" max="2" width="14.26953125" style="2" customWidth="1"/>
    <col min="3" max="5" width="14.26953125" style="312" customWidth="1"/>
    <col min="6" max="6" width="14.26953125" style="2" customWidth="1"/>
    <col min="7" max="9" width="14.26953125" style="312" customWidth="1"/>
    <col min="10" max="16384" width="9.1796875" style="312"/>
  </cols>
  <sheetData>
    <row r="1" spans="1:9" s="15" customFormat="1" ht="14.15" customHeight="1">
      <c r="A1" s="374" t="s">
        <v>87</v>
      </c>
      <c r="B1" s="368" t="s">
        <v>172</v>
      </c>
      <c r="C1" s="362"/>
      <c r="D1" s="362"/>
      <c r="E1" s="363"/>
      <c r="F1" s="368" t="s">
        <v>175</v>
      </c>
      <c r="G1" s="362"/>
      <c r="H1" s="362"/>
      <c r="I1" s="363"/>
    </row>
    <row r="2" spans="1:9" s="15" customFormat="1" ht="14.15" customHeight="1" thickBot="1">
      <c r="A2" s="375"/>
      <c r="B2" s="364"/>
      <c r="C2" s="365"/>
      <c r="D2" s="365"/>
      <c r="E2" s="366"/>
      <c r="F2" s="364"/>
      <c r="G2" s="365"/>
      <c r="H2" s="365"/>
      <c r="I2" s="366"/>
    </row>
    <row r="3" spans="1:9" s="15" customFormat="1" ht="14.15" customHeight="1">
      <c r="A3" s="337"/>
      <c r="B3" s="339" t="s">
        <v>125</v>
      </c>
      <c r="C3" s="339" t="s">
        <v>124</v>
      </c>
      <c r="D3" s="340" t="s">
        <v>4</v>
      </c>
      <c r="E3" s="340" t="s">
        <v>100</v>
      </c>
      <c r="F3" s="339" t="s">
        <v>125</v>
      </c>
      <c r="G3" s="339" t="s">
        <v>124</v>
      </c>
      <c r="H3" s="340" t="s">
        <v>4</v>
      </c>
      <c r="I3" s="340" t="s">
        <v>100</v>
      </c>
    </row>
    <row r="4" spans="1:9" s="2" customFormat="1" ht="14.15" customHeight="1">
      <c r="A4" s="165"/>
      <c r="B4" s="293"/>
      <c r="C4" s="293"/>
      <c r="D4" s="293"/>
      <c r="E4" s="294"/>
      <c r="F4" s="293"/>
      <c r="G4" s="293"/>
      <c r="H4" s="293"/>
      <c r="I4" s="331"/>
    </row>
    <row r="5" spans="1:9" s="15" customFormat="1" ht="14.15" customHeight="1">
      <c r="A5" s="295" t="s">
        <v>140</v>
      </c>
      <c r="B5" s="296"/>
      <c r="C5" s="296"/>
      <c r="D5" s="296"/>
      <c r="E5" s="297"/>
      <c r="F5" s="296"/>
      <c r="G5" s="296"/>
      <c r="H5" s="296"/>
      <c r="I5" s="297"/>
    </row>
    <row r="6" spans="1:9" s="15" customFormat="1" ht="5.25" customHeight="1">
      <c r="A6" s="207"/>
      <c r="B6" s="330"/>
      <c r="C6" s="330"/>
      <c r="D6" s="330"/>
      <c r="E6" s="331"/>
      <c r="F6" s="330"/>
      <c r="G6" s="330"/>
      <c r="H6" s="330"/>
      <c r="I6" s="331"/>
    </row>
    <row r="7" spans="1:9" s="15" customFormat="1" ht="14.15" customHeight="1">
      <c r="A7" s="298" t="s">
        <v>94</v>
      </c>
      <c r="B7" s="332"/>
      <c r="C7" s="332"/>
      <c r="D7" s="332"/>
      <c r="E7" s="333"/>
      <c r="F7" s="332"/>
      <c r="G7" s="332"/>
      <c r="H7" s="332"/>
      <c r="I7" s="333"/>
    </row>
    <row r="8" spans="1:9" s="2" customFormat="1" ht="14.15" customHeight="1">
      <c r="A8" s="165"/>
      <c r="B8" s="299"/>
      <c r="C8" s="299"/>
      <c r="D8" s="299"/>
      <c r="E8" s="300"/>
      <c r="F8" s="299"/>
      <c r="G8" s="299"/>
      <c r="H8" s="299"/>
      <c r="I8" s="300"/>
    </row>
    <row r="9" spans="1:9" s="2" customFormat="1" ht="14.15" customHeight="1">
      <c r="A9" s="165" t="s">
        <v>224</v>
      </c>
      <c r="B9" s="299">
        <v>0.44700000000000001</v>
      </c>
      <c r="C9" s="306">
        <v>0.45200000000000001</v>
      </c>
      <c r="D9" s="306">
        <v>0.44800000000000001</v>
      </c>
      <c r="E9" s="355">
        <v>0.44800000000000001</v>
      </c>
      <c r="F9" s="306">
        <v>0.44800000000000001</v>
      </c>
      <c r="G9" s="306">
        <v>0.44500000000000001</v>
      </c>
      <c r="H9" s="306" t="s">
        <v>195</v>
      </c>
      <c r="I9" s="300" t="s">
        <v>195</v>
      </c>
    </row>
    <row r="10" spans="1:9" s="2" customFormat="1" ht="14.15" customHeight="1">
      <c r="A10" s="165" t="s">
        <v>225</v>
      </c>
      <c r="B10" s="299">
        <v>0.44829999999999998</v>
      </c>
      <c r="C10" s="306">
        <v>0.44790000000000002</v>
      </c>
      <c r="D10" s="306">
        <v>0.43290000000000001</v>
      </c>
      <c r="E10" s="355">
        <v>0.42609999999999998</v>
      </c>
      <c r="F10" s="306">
        <v>0.43280000000000002</v>
      </c>
      <c r="G10" s="306">
        <v>0.43190000000000001</v>
      </c>
      <c r="H10" s="306" t="s">
        <v>195</v>
      </c>
      <c r="I10" s="300" t="s">
        <v>195</v>
      </c>
    </row>
    <row r="11" spans="1:9" s="2" customFormat="1" ht="14.15" customHeight="1">
      <c r="A11" s="165" t="s">
        <v>186</v>
      </c>
      <c r="B11" s="317">
        <v>5305191</v>
      </c>
      <c r="C11" s="317">
        <v>5332289</v>
      </c>
      <c r="D11" s="317">
        <v>5322855</v>
      </c>
      <c r="E11" s="305">
        <v>5368607</v>
      </c>
      <c r="F11" s="317">
        <f>SUM(F12:F14)</f>
        <v>5378483</v>
      </c>
      <c r="G11" s="317">
        <v>5398060</v>
      </c>
      <c r="H11" s="317">
        <v>5425433</v>
      </c>
      <c r="I11" s="305">
        <v>5427445</v>
      </c>
    </row>
    <row r="12" spans="1:9" s="2" customFormat="1" ht="14.15" customHeight="1">
      <c r="A12" s="303" t="s">
        <v>190</v>
      </c>
      <c r="B12" s="304">
        <v>3352029</v>
      </c>
      <c r="C12" s="304">
        <v>3391357</v>
      </c>
      <c r="D12" s="304">
        <v>3415768</v>
      </c>
      <c r="E12" s="305">
        <v>3455581</v>
      </c>
      <c r="F12" s="304">
        <v>3469960</v>
      </c>
      <c r="G12" s="304">
        <v>3496962</v>
      </c>
      <c r="H12" s="304">
        <v>3496501</v>
      </c>
      <c r="I12" s="305">
        <v>3542933</v>
      </c>
    </row>
    <row r="13" spans="1:9" s="2" customFormat="1" ht="14.15" customHeight="1">
      <c r="A13" s="303" t="s">
        <v>191</v>
      </c>
      <c r="B13" s="304">
        <f>SUM(1953162-B14)</f>
        <v>1689656</v>
      </c>
      <c r="C13" s="304">
        <f>SUM(1940932-C14)</f>
        <v>1673678</v>
      </c>
      <c r="D13" s="304">
        <f>SUM(1907087-D14)</f>
        <v>1637240</v>
      </c>
      <c r="E13" s="305">
        <f>SUM(1913026-E14)</f>
        <v>1638550</v>
      </c>
      <c r="F13" s="304">
        <f>SUM(1908523-F14)</f>
        <v>1621964</v>
      </c>
      <c r="G13" s="304">
        <f>SUM(1901098-G14)</f>
        <v>1602268</v>
      </c>
      <c r="H13" s="304">
        <f>SUM(1928932-353061)</f>
        <v>1575871</v>
      </c>
      <c r="I13" s="305">
        <f>SUM(1884512-I14)</f>
        <v>1529144</v>
      </c>
    </row>
    <row r="14" spans="1:9" s="2" customFormat="1" ht="14.15" customHeight="1">
      <c r="A14" s="303" t="s">
        <v>192</v>
      </c>
      <c r="B14" s="304">
        <v>263506</v>
      </c>
      <c r="C14" s="304">
        <v>267254</v>
      </c>
      <c r="D14" s="304">
        <v>269847</v>
      </c>
      <c r="E14" s="305">
        <v>274476</v>
      </c>
      <c r="F14" s="304">
        <v>286559</v>
      </c>
      <c r="G14" s="304">
        <v>298830</v>
      </c>
      <c r="H14" s="304">
        <v>353061</v>
      </c>
      <c r="I14" s="305">
        <v>355368</v>
      </c>
    </row>
    <row r="15" spans="1:9" s="2" customFormat="1" ht="14.15" customHeight="1">
      <c r="A15" s="165" t="s">
        <v>188</v>
      </c>
      <c r="B15" s="304">
        <v>211.6</v>
      </c>
      <c r="C15" s="304">
        <v>216.68797486329507</v>
      </c>
      <c r="D15" s="304">
        <v>217.45486501593547</v>
      </c>
      <c r="E15" s="307">
        <v>218.4</v>
      </c>
      <c r="F15" s="304">
        <v>243.2</v>
      </c>
      <c r="G15" s="304">
        <v>248.6</v>
      </c>
      <c r="H15" s="304">
        <v>246.1</v>
      </c>
      <c r="I15" s="307">
        <v>246.1</v>
      </c>
    </row>
    <row r="16" spans="1:9" s="2" customFormat="1" ht="14.15" customHeight="1">
      <c r="A16" s="165" t="s">
        <v>187</v>
      </c>
      <c r="B16" s="304">
        <v>3447</v>
      </c>
      <c r="C16" s="304">
        <v>3496.4959839447183</v>
      </c>
      <c r="D16" s="304">
        <v>3533.1016219580451</v>
      </c>
      <c r="E16" s="307">
        <v>3540</v>
      </c>
      <c r="F16" s="304">
        <v>3540</v>
      </c>
      <c r="G16" s="304">
        <v>3517</v>
      </c>
      <c r="H16" s="304">
        <v>3556</v>
      </c>
      <c r="I16" s="307">
        <v>3565</v>
      </c>
    </row>
    <row r="17" spans="1:9" s="2" customFormat="1" ht="14.15" customHeight="1">
      <c r="A17" s="303" t="s">
        <v>190</v>
      </c>
      <c r="B17" s="304">
        <v>4964</v>
      </c>
      <c r="C17" s="304">
        <v>5001</v>
      </c>
      <c r="D17" s="304">
        <v>5025</v>
      </c>
      <c r="E17" s="307">
        <v>5023</v>
      </c>
      <c r="F17" s="304">
        <v>4971</v>
      </c>
      <c r="G17" s="304">
        <v>4935</v>
      </c>
      <c r="H17" s="304">
        <v>4966</v>
      </c>
      <c r="I17" s="307">
        <v>4970</v>
      </c>
    </row>
    <row r="18" spans="1:9" s="2" customFormat="1" ht="14.15" customHeight="1">
      <c r="A18" s="303" t="s">
        <v>191</v>
      </c>
      <c r="B18" s="304">
        <v>1015</v>
      </c>
      <c r="C18" s="304">
        <v>1069.581516666002</v>
      </c>
      <c r="D18" s="304">
        <v>1104.4497438044855</v>
      </c>
      <c r="E18" s="307">
        <v>1102</v>
      </c>
      <c r="F18" s="304">
        <v>1014</v>
      </c>
      <c r="G18" s="304">
        <v>999</v>
      </c>
      <c r="H18" s="304">
        <v>1078</v>
      </c>
      <c r="I18" s="307">
        <v>1096</v>
      </c>
    </row>
    <row r="19" spans="1:9" s="2" customFormat="1" ht="14.15" customHeight="1">
      <c r="A19" s="303" t="s">
        <v>192</v>
      </c>
      <c r="B19" s="304">
        <v>661</v>
      </c>
      <c r="C19" s="304">
        <v>653</v>
      </c>
      <c r="D19" s="304">
        <v>648</v>
      </c>
      <c r="E19" s="307">
        <v>643</v>
      </c>
      <c r="F19" s="304">
        <v>616</v>
      </c>
      <c r="G19" s="304">
        <v>602</v>
      </c>
      <c r="H19" s="304">
        <v>575</v>
      </c>
      <c r="I19" s="307">
        <v>552</v>
      </c>
    </row>
    <row r="20" spans="1:9" s="2" customFormat="1" ht="14.15" customHeight="1">
      <c r="A20" s="165" t="s">
        <v>95</v>
      </c>
      <c r="B20" s="299">
        <v>0.18</v>
      </c>
      <c r="C20" s="299">
        <v>0.16273955053937261</v>
      </c>
      <c r="D20" s="299">
        <v>0.16594026785226998</v>
      </c>
      <c r="E20" s="300">
        <v>0.159</v>
      </c>
      <c r="F20" s="299">
        <v>0.13300000000000001</v>
      </c>
      <c r="G20" s="299">
        <v>0.125</v>
      </c>
      <c r="H20" s="299">
        <v>0.125</v>
      </c>
      <c r="I20" s="300">
        <v>0.13100000000000001</v>
      </c>
    </row>
    <row r="21" spans="1:9" s="2" customFormat="1" ht="14.15" customHeight="1">
      <c r="A21" s="303" t="s">
        <v>190</v>
      </c>
      <c r="B21" s="299">
        <v>9.4E-2</v>
      </c>
      <c r="C21" s="299">
        <v>8.9700000000000002E-2</v>
      </c>
      <c r="D21" s="299">
        <v>9.0999999999999998E-2</v>
      </c>
      <c r="E21" s="300">
        <v>8.8999999999999996E-2</v>
      </c>
      <c r="F21" s="299">
        <v>0.08</v>
      </c>
      <c r="G21" s="299">
        <v>7.0000000000000007E-2</v>
      </c>
      <c r="H21" s="299">
        <v>6.7000000000000004E-2</v>
      </c>
      <c r="I21" s="300">
        <v>6.6000000000000003E-2</v>
      </c>
    </row>
    <row r="22" spans="1:9" s="2" customFormat="1" ht="14.15" customHeight="1">
      <c r="A22" s="303" t="s">
        <v>191</v>
      </c>
      <c r="B22" s="299">
        <v>0.36399999999999999</v>
      </c>
      <c r="C22" s="299">
        <v>0.32233313579137923</v>
      </c>
      <c r="D22" s="299">
        <v>0.33374448765532122</v>
      </c>
      <c r="E22" s="300">
        <v>0.317</v>
      </c>
      <c r="F22" s="299">
        <v>0.24299999999999999</v>
      </c>
      <c r="G22" s="299">
        <v>0.22600000000000001</v>
      </c>
      <c r="H22" s="299">
        <v>0.23100000000000001</v>
      </c>
      <c r="I22" s="300">
        <v>0.251</v>
      </c>
    </row>
    <row r="23" spans="1:9" s="2" customFormat="1" ht="14.15" customHeight="1">
      <c r="A23" s="318" t="s">
        <v>137</v>
      </c>
      <c r="B23" s="299">
        <v>0.45650000000000002</v>
      </c>
      <c r="C23" s="299">
        <v>0.46144806365667024</v>
      </c>
      <c r="D23" s="299">
        <v>0.46751978985166492</v>
      </c>
      <c r="E23" s="300">
        <v>0.47070000000000001</v>
      </c>
      <c r="F23" s="299">
        <v>0.47589999999999999</v>
      </c>
      <c r="G23" s="299">
        <v>0.47420000000000001</v>
      </c>
      <c r="H23" s="299">
        <v>0.48139999999999999</v>
      </c>
      <c r="I23" s="300">
        <v>0.48520000000000002</v>
      </c>
    </row>
    <row r="24" spans="1:9" s="2" customFormat="1" ht="14.15" customHeight="1">
      <c r="A24" s="165" t="s">
        <v>120</v>
      </c>
      <c r="B24" s="319">
        <v>3026145</v>
      </c>
      <c r="C24" s="319">
        <v>3041446</v>
      </c>
      <c r="D24" s="319">
        <v>3062358</v>
      </c>
      <c r="E24" s="305">
        <v>3115130</v>
      </c>
      <c r="F24" s="319">
        <v>3165301</v>
      </c>
      <c r="G24" s="319">
        <v>3180474</v>
      </c>
      <c r="H24" s="319">
        <v>3223273</v>
      </c>
      <c r="I24" s="305">
        <v>3295935</v>
      </c>
    </row>
    <row r="25" spans="1:9" s="2" customFormat="1" ht="14.15" customHeight="1">
      <c r="A25" s="165"/>
      <c r="B25" s="293"/>
      <c r="C25" s="293"/>
      <c r="D25" s="293"/>
      <c r="E25" s="294"/>
      <c r="F25" s="293"/>
      <c r="G25" s="293"/>
      <c r="H25" s="293"/>
      <c r="I25" s="294"/>
    </row>
    <row r="26" spans="1:9" s="15" customFormat="1" ht="14.15" customHeight="1">
      <c r="A26" s="298" t="s">
        <v>88</v>
      </c>
      <c r="B26" s="334"/>
      <c r="C26" s="334"/>
      <c r="D26" s="334"/>
      <c r="E26" s="335"/>
      <c r="F26" s="334"/>
      <c r="G26" s="334"/>
      <c r="H26" s="334"/>
      <c r="I26" s="335"/>
    </row>
    <row r="27" spans="1:9" s="15" customFormat="1" ht="14.15" customHeight="1">
      <c r="A27" s="207"/>
      <c r="B27" s="330"/>
      <c r="C27" s="330"/>
      <c r="D27" s="330"/>
      <c r="E27" s="331"/>
      <c r="F27" s="330"/>
      <c r="G27" s="330"/>
      <c r="H27" s="330"/>
      <c r="I27" s="294"/>
    </row>
    <row r="28" spans="1:9" s="15" customFormat="1" ht="14.15" customHeight="1">
      <c r="A28" s="295" t="s">
        <v>104</v>
      </c>
      <c r="B28" s="330"/>
      <c r="C28" s="330"/>
      <c r="D28" s="330"/>
      <c r="E28" s="331"/>
      <c r="F28" s="330"/>
      <c r="G28" s="330"/>
      <c r="H28" s="330"/>
      <c r="I28" s="331"/>
    </row>
    <row r="29" spans="1:9" s="2" customFormat="1" ht="14.15" customHeight="1">
      <c r="A29" s="318" t="s">
        <v>196</v>
      </c>
      <c r="B29" s="304">
        <v>1377574</v>
      </c>
      <c r="C29" s="304">
        <v>1371699</v>
      </c>
      <c r="D29" s="304">
        <v>1367538</v>
      </c>
      <c r="E29" s="307">
        <v>1362049</v>
      </c>
      <c r="F29" s="304">
        <v>1357903</v>
      </c>
      <c r="G29" s="304">
        <v>1346440</v>
      </c>
      <c r="H29" s="304">
        <v>1343427</v>
      </c>
      <c r="I29" s="307">
        <v>1339116</v>
      </c>
    </row>
    <row r="30" spans="1:9" s="2" customFormat="1" ht="14.15" customHeight="1">
      <c r="A30" s="318" t="s">
        <v>118</v>
      </c>
      <c r="B30" s="304">
        <v>147</v>
      </c>
      <c r="C30" s="304">
        <v>140.74241691435552</v>
      </c>
      <c r="D30" s="304">
        <v>136.35662842337069</v>
      </c>
      <c r="E30" s="307">
        <v>134</v>
      </c>
      <c r="F30" s="304">
        <v>146</v>
      </c>
      <c r="G30" s="304">
        <v>154</v>
      </c>
      <c r="H30" s="304">
        <v>147</v>
      </c>
      <c r="I30" s="307">
        <v>149</v>
      </c>
    </row>
    <row r="31" spans="1:9" s="2" customFormat="1" ht="14.15" customHeight="1">
      <c r="A31" s="318" t="s">
        <v>119</v>
      </c>
      <c r="B31" s="304">
        <v>2252</v>
      </c>
      <c r="C31" s="304">
        <v>2234.710057289481</v>
      </c>
      <c r="D31" s="304">
        <v>2211.6385398857219</v>
      </c>
      <c r="E31" s="307">
        <v>2192</v>
      </c>
      <c r="F31" s="304">
        <v>2152</v>
      </c>
      <c r="G31" s="304">
        <v>2149</v>
      </c>
      <c r="H31" s="304">
        <v>2135</v>
      </c>
      <c r="I31" s="307">
        <v>2126</v>
      </c>
    </row>
    <row r="32" spans="1:9" s="2" customFormat="1" ht="14.15" customHeight="1">
      <c r="A32" s="165"/>
      <c r="B32" s="299"/>
      <c r="C32" s="299"/>
      <c r="D32" s="299"/>
      <c r="E32" s="300"/>
      <c r="F32" s="299"/>
      <c r="G32" s="299"/>
      <c r="H32" s="299"/>
      <c r="I32" s="300"/>
    </row>
    <row r="33" spans="1:9" s="15" customFormat="1" ht="14.15" customHeight="1">
      <c r="A33" s="295" t="s">
        <v>90</v>
      </c>
      <c r="B33" s="301"/>
      <c r="C33" s="301"/>
      <c r="D33" s="301"/>
      <c r="E33" s="302"/>
      <c r="F33" s="301"/>
      <c r="G33" s="301"/>
      <c r="H33" s="301"/>
      <c r="I33" s="302"/>
    </row>
    <row r="34" spans="1:9" s="2" customFormat="1" ht="14.15" customHeight="1">
      <c r="A34" s="318" t="s">
        <v>197</v>
      </c>
      <c r="B34" s="299">
        <v>0.38700000000000001</v>
      </c>
      <c r="C34" s="299">
        <v>0.38900000000000001</v>
      </c>
      <c r="D34" s="299">
        <v>0.3926</v>
      </c>
      <c r="E34" s="321">
        <v>0.39800000000000002</v>
      </c>
      <c r="F34" s="299">
        <v>0.39989999999999998</v>
      </c>
      <c r="G34" s="299">
        <v>0.40200000000000002</v>
      </c>
      <c r="H34" s="299">
        <v>0.40699999999999997</v>
      </c>
      <c r="I34" s="321">
        <v>0.41199999999999998</v>
      </c>
    </row>
    <row r="35" spans="1:9" s="2" customFormat="1" ht="14.15" customHeight="1">
      <c r="A35" s="303" t="s">
        <v>177</v>
      </c>
      <c r="B35" s="308">
        <v>534547</v>
      </c>
      <c r="C35" s="308">
        <v>527390</v>
      </c>
      <c r="D35" s="308">
        <v>516535</v>
      </c>
      <c r="E35" s="309">
        <v>506596</v>
      </c>
      <c r="F35" s="308">
        <v>495541</v>
      </c>
      <c r="G35" s="308">
        <v>484977</v>
      </c>
      <c r="H35" s="308">
        <v>469914</v>
      </c>
      <c r="I35" s="309">
        <v>456741</v>
      </c>
    </row>
    <row r="36" spans="1:9" s="2" customFormat="1" ht="14.15" customHeight="1">
      <c r="A36" s="303" t="s">
        <v>178</v>
      </c>
      <c r="B36" s="308">
        <v>405859</v>
      </c>
      <c r="C36" s="308">
        <v>411502</v>
      </c>
      <c r="D36" s="308">
        <v>417945</v>
      </c>
      <c r="E36" s="309">
        <v>424572</v>
      </c>
      <c r="F36" s="308">
        <v>432321</v>
      </c>
      <c r="G36" s="308">
        <v>436758</v>
      </c>
      <c r="H36" s="308">
        <v>445231</v>
      </c>
      <c r="I36" s="309">
        <v>451048</v>
      </c>
    </row>
    <row r="37" spans="1:9" s="2" customFormat="1" ht="14.15" customHeight="1">
      <c r="A37" s="303" t="s">
        <v>179</v>
      </c>
      <c r="B37" s="308">
        <v>229767</v>
      </c>
      <c r="C37" s="308">
        <v>249804</v>
      </c>
      <c r="D37" s="308">
        <v>274341</v>
      </c>
      <c r="E37" s="309">
        <v>299422</v>
      </c>
      <c r="F37" s="308">
        <v>327869</v>
      </c>
      <c r="G37" s="308">
        <v>349012</v>
      </c>
      <c r="H37" s="308">
        <v>383680</v>
      </c>
      <c r="I37" s="309">
        <v>415663</v>
      </c>
    </row>
    <row r="38" spans="1:9" s="2" customFormat="1" ht="14.15" customHeight="1">
      <c r="A38" s="318" t="s">
        <v>91</v>
      </c>
      <c r="B38" s="308">
        <v>1170173</v>
      </c>
      <c r="C38" s="308">
        <v>1188696</v>
      </c>
      <c r="D38" s="308">
        <v>1208821</v>
      </c>
      <c r="E38" s="309">
        <v>1230590</v>
      </c>
      <c r="F38" s="308">
        <v>1255731</v>
      </c>
      <c r="G38" s="308">
        <v>1270747</v>
      </c>
      <c r="H38" s="308">
        <f>SUM(H35:H37)</f>
        <v>1298825</v>
      </c>
      <c r="I38" s="309">
        <f>SUM(I35:I37)</f>
        <v>1323452</v>
      </c>
    </row>
    <row r="39" spans="1:9" s="2" customFormat="1" ht="14.15" customHeight="1">
      <c r="A39" s="318" t="s">
        <v>138</v>
      </c>
      <c r="B39" s="308">
        <v>3485</v>
      </c>
      <c r="C39" s="308">
        <v>3489.3658911582793</v>
      </c>
      <c r="D39" s="308">
        <v>3488.0734942798026</v>
      </c>
      <c r="E39" s="309">
        <v>3490</v>
      </c>
      <c r="F39" s="308">
        <v>3556</v>
      </c>
      <c r="G39" s="308">
        <v>3568</v>
      </c>
      <c r="H39" s="308">
        <v>3579</v>
      </c>
      <c r="I39" s="309">
        <v>3575</v>
      </c>
    </row>
    <row r="40" spans="1:9" s="2" customFormat="1" ht="14.15" customHeight="1">
      <c r="A40" s="318" t="s">
        <v>105</v>
      </c>
      <c r="B40" s="308">
        <v>27863</v>
      </c>
      <c r="C40" s="308">
        <v>25503</v>
      </c>
      <c r="D40" s="308">
        <v>23967</v>
      </c>
      <c r="E40" s="309">
        <v>22729</v>
      </c>
      <c r="F40" s="308">
        <v>21861</v>
      </c>
      <c r="G40" s="308">
        <v>21164</v>
      </c>
      <c r="H40" s="308">
        <v>21280</v>
      </c>
      <c r="I40" s="309">
        <v>21918</v>
      </c>
    </row>
    <row r="41" spans="1:9" s="2" customFormat="1" ht="14.15" customHeight="1">
      <c r="A41" s="165"/>
      <c r="B41" s="299"/>
      <c r="C41" s="299"/>
      <c r="D41" s="299"/>
      <c r="E41" s="300"/>
      <c r="F41" s="299"/>
      <c r="G41" s="299"/>
      <c r="H41" s="299"/>
      <c r="I41" s="300"/>
    </row>
    <row r="42" spans="1:9" s="15" customFormat="1" ht="14.15" customHeight="1">
      <c r="A42" s="295" t="s">
        <v>92</v>
      </c>
      <c r="B42" s="301"/>
      <c r="C42" s="301"/>
      <c r="D42" s="301"/>
      <c r="E42" s="302"/>
      <c r="F42" s="301"/>
      <c r="G42" s="301"/>
      <c r="H42" s="301"/>
      <c r="I42" s="302"/>
    </row>
    <row r="43" spans="1:9" s="2" customFormat="1" ht="14.15" customHeight="1">
      <c r="A43" s="165" t="s">
        <v>198</v>
      </c>
      <c r="B43" s="299">
        <v>0.31</v>
      </c>
      <c r="C43" s="306">
        <v>0.313</v>
      </c>
      <c r="D43" s="306">
        <v>0.31780000000000003</v>
      </c>
      <c r="E43" s="321">
        <v>0.32400000000000001</v>
      </c>
      <c r="F43" s="306">
        <v>0.3281</v>
      </c>
      <c r="G43" s="306">
        <v>0.33100000000000002</v>
      </c>
      <c r="H43" s="306">
        <v>0.33700000000000002</v>
      </c>
      <c r="I43" s="321">
        <v>0.34499999999999997</v>
      </c>
    </row>
    <row r="44" spans="1:9" s="2" customFormat="1" ht="14.15" customHeight="1">
      <c r="A44" s="303" t="s">
        <v>180</v>
      </c>
      <c r="B44" s="304">
        <v>110348</v>
      </c>
      <c r="C44" s="304">
        <v>108624</v>
      </c>
      <c r="D44" s="304">
        <v>106770</v>
      </c>
      <c r="E44" s="307">
        <v>103768</v>
      </c>
      <c r="F44" s="304">
        <v>103081</v>
      </c>
      <c r="G44" s="304">
        <v>103643</v>
      </c>
      <c r="H44" s="304">
        <v>103795</v>
      </c>
      <c r="I44" s="307">
        <v>100574</v>
      </c>
    </row>
    <row r="45" spans="1:9" s="2" customFormat="1" ht="14.15" customHeight="1">
      <c r="A45" s="303" t="s">
        <v>181</v>
      </c>
      <c r="B45" s="304">
        <v>258499</v>
      </c>
      <c r="C45" s="304">
        <v>253006</v>
      </c>
      <c r="D45" s="304">
        <v>245338</v>
      </c>
      <c r="E45" s="307">
        <v>239274</v>
      </c>
      <c r="F45" s="304">
        <v>231912</v>
      </c>
      <c r="G45" s="304">
        <v>225856</v>
      </c>
      <c r="H45" s="304">
        <v>218122</v>
      </c>
      <c r="I45" s="307">
        <v>212004</v>
      </c>
    </row>
    <row r="46" spans="1:9" s="2" customFormat="1" ht="14.15" customHeight="1">
      <c r="A46" s="303" t="s">
        <v>98</v>
      </c>
      <c r="B46" s="304">
        <v>737797</v>
      </c>
      <c r="C46" s="304">
        <v>760552</v>
      </c>
      <c r="D46" s="304">
        <v>786237</v>
      </c>
      <c r="E46" s="307">
        <v>814771</v>
      </c>
      <c r="F46" s="304">
        <v>844401</v>
      </c>
      <c r="G46" s="304">
        <v>861794</v>
      </c>
      <c r="H46" s="304">
        <v>893564</v>
      </c>
      <c r="I46" s="307">
        <v>925684</v>
      </c>
    </row>
    <row r="47" spans="1:9" s="2" customFormat="1" ht="14.15" customHeight="1">
      <c r="A47" s="318" t="s">
        <v>93</v>
      </c>
      <c r="B47" s="304">
        <v>1106644</v>
      </c>
      <c r="C47" s="304">
        <v>1122182</v>
      </c>
      <c r="D47" s="304">
        <v>1138345</v>
      </c>
      <c r="E47" s="307">
        <v>1157813</v>
      </c>
      <c r="F47" s="304">
        <v>1179394</v>
      </c>
      <c r="G47" s="304">
        <v>1191293</v>
      </c>
      <c r="H47" s="304">
        <f>SUM(H44:H46)</f>
        <v>1215481</v>
      </c>
      <c r="I47" s="307">
        <f>SUM(I44:I46)</f>
        <v>1238262</v>
      </c>
    </row>
    <row r="48" spans="1:9" s="2" customFormat="1" ht="14.15" customHeight="1">
      <c r="A48" s="165" t="s">
        <v>139</v>
      </c>
      <c r="B48" s="304">
        <v>3312</v>
      </c>
      <c r="C48" s="304">
        <v>3306.5073983873081</v>
      </c>
      <c r="D48" s="304">
        <v>3299.0088926688049</v>
      </c>
      <c r="E48" s="307">
        <v>3295</v>
      </c>
      <c r="F48" s="304">
        <v>3274</v>
      </c>
      <c r="G48" s="304">
        <v>3283</v>
      </c>
      <c r="H48" s="304">
        <v>3285</v>
      </c>
      <c r="I48" s="307">
        <v>3288</v>
      </c>
    </row>
    <row r="49" spans="1:9" s="2" customFormat="1" ht="14.15" customHeight="1">
      <c r="A49" s="165"/>
      <c r="B49" s="299"/>
      <c r="C49" s="299"/>
      <c r="D49" s="299"/>
      <c r="E49" s="300"/>
      <c r="F49" s="299"/>
      <c r="G49" s="299"/>
      <c r="H49" s="299"/>
      <c r="I49" s="300"/>
    </row>
    <row r="50" spans="1:9" s="15" customFormat="1" ht="14.15" customHeight="1">
      <c r="A50" s="295" t="s">
        <v>173</v>
      </c>
      <c r="B50" s="301"/>
      <c r="C50" s="301"/>
      <c r="D50" s="301"/>
      <c r="E50" s="302"/>
      <c r="F50" s="301"/>
      <c r="G50" s="301"/>
      <c r="H50" s="301"/>
      <c r="I50" s="302"/>
    </row>
    <row r="51" spans="1:9" s="15" customFormat="1" ht="6" customHeight="1">
      <c r="A51" s="207"/>
      <c r="B51" s="301"/>
      <c r="C51" s="301"/>
      <c r="D51" s="301"/>
      <c r="E51" s="302"/>
      <c r="F51" s="301"/>
      <c r="G51" s="301"/>
      <c r="H51" s="301"/>
      <c r="I51" s="302"/>
    </row>
    <row r="52" spans="1:9" s="15" customFormat="1" ht="14.15" customHeight="1">
      <c r="A52" s="298" t="s">
        <v>94</v>
      </c>
      <c r="B52" s="332"/>
      <c r="C52" s="332"/>
      <c r="D52" s="332"/>
      <c r="E52" s="310"/>
      <c r="F52" s="332"/>
      <c r="G52" s="332"/>
      <c r="H52" s="332"/>
      <c r="I52" s="310"/>
    </row>
    <row r="53" spans="1:9" s="2" customFormat="1" ht="14.15" customHeight="1">
      <c r="A53" s="165"/>
      <c r="B53" s="299"/>
      <c r="C53" s="299"/>
      <c r="D53" s="299"/>
      <c r="E53" s="300"/>
      <c r="F53" s="299"/>
      <c r="G53" s="299"/>
      <c r="H53" s="299"/>
      <c r="I53" s="300"/>
    </row>
    <row r="54" spans="1:9" s="2" customFormat="1" ht="14.15" customHeight="1">
      <c r="A54" s="165" t="s">
        <v>203</v>
      </c>
      <c r="B54" s="299">
        <v>1.0389999999999999</v>
      </c>
      <c r="C54" s="299">
        <v>1.0447976878612717</v>
      </c>
      <c r="D54" s="299">
        <v>1.0992292870905587</v>
      </c>
      <c r="E54" s="300">
        <v>1.038</v>
      </c>
      <c r="F54" s="299">
        <v>1.0269999999999999</v>
      </c>
      <c r="G54" s="299">
        <v>0.96799999999999997</v>
      </c>
      <c r="H54" s="299">
        <v>1.0009999999999999</v>
      </c>
      <c r="I54" s="300">
        <v>1.02</v>
      </c>
    </row>
    <row r="55" spans="1:9" s="2" customFormat="1" ht="14.15" customHeight="1">
      <c r="A55" s="165" t="s">
        <v>204</v>
      </c>
      <c r="B55" s="299">
        <v>0.496</v>
      </c>
      <c r="C55" s="299">
        <v>0.49377593360995853</v>
      </c>
      <c r="D55" s="299">
        <v>0.49956178790534617</v>
      </c>
      <c r="E55" s="300">
        <v>0.48699999999999999</v>
      </c>
      <c r="F55" s="299">
        <v>0.48399999999999999</v>
      </c>
      <c r="G55" s="299">
        <v>0.47499999999999998</v>
      </c>
      <c r="H55" s="299">
        <v>0.47499999999999998</v>
      </c>
      <c r="I55" s="300">
        <v>0.49</v>
      </c>
    </row>
    <row r="56" spans="1:9" s="2" customFormat="1" ht="14.15" customHeight="1">
      <c r="A56" s="165" t="s">
        <v>186</v>
      </c>
      <c r="B56" s="304">
        <v>1188524</v>
      </c>
      <c r="C56" s="304">
        <v>1198053</v>
      </c>
      <c r="D56" s="304">
        <v>1258691</v>
      </c>
      <c r="E56" s="307">
        <v>1219797</v>
      </c>
      <c r="F56" s="304">
        <v>1195810</v>
      </c>
      <c r="G56" s="304">
        <v>1158806</v>
      </c>
      <c r="H56" s="304">
        <v>1152443</v>
      </c>
      <c r="I56" s="307">
        <v>1104714</v>
      </c>
    </row>
    <row r="57" spans="1:9" s="2" customFormat="1" ht="14.15" customHeight="1">
      <c r="A57" s="311" t="s">
        <v>189</v>
      </c>
      <c r="B57" s="299">
        <v>0.40899999999999997</v>
      </c>
      <c r="C57" s="299">
        <v>0.40799999999999997</v>
      </c>
      <c r="D57" s="299">
        <v>0.39100000000000001</v>
      </c>
      <c r="E57" s="300">
        <v>0.40899999999999997</v>
      </c>
      <c r="F57" s="299">
        <v>0.41799999999999998</v>
      </c>
      <c r="G57" s="299">
        <v>0.433</v>
      </c>
      <c r="H57" s="299">
        <v>0.44</v>
      </c>
      <c r="I57" s="300">
        <v>0.46700000000000003</v>
      </c>
    </row>
    <row r="58" spans="1:9" s="2" customFormat="1" ht="14.15" customHeight="1">
      <c r="A58" s="165" t="s">
        <v>99</v>
      </c>
      <c r="B58" s="322">
        <v>220</v>
      </c>
      <c r="C58" s="322">
        <v>226</v>
      </c>
      <c r="D58" s="322">
        <v>223.04748364915929</v>
      </c>
      <c r="E58" s="323">
        <v>224</v>
      </c>
      <c r="F58" s="322">
        <v>224</v>
      </c>
      <c r="G58" s="322">
        <v>237</v>
      </c>
      <c r="H58" s="322">
        <v>246</v>
      </c>
      <c r="I58" s="323">
        <v>225</v>
      </c>
    </row>
    <row r="59" spans="1:9" s="2" customFormat="1" ht="14.15" customHeight="1">
      <c r="A59" s="165" t="s">
        <v>136</v>
      </c>
      <c r="B59" s="304">
        <v>1642.2878764059317</v>
      </c>
      <c r="C59" s="304">
        <v>1691.8900240451828</v>
      </c>
      <c r="D59" s="304">
        <v>1760.8089074711881</v>
      </c>
      <c r="E59" s="307">
        <v>1748.8810478013497</v>
      </c>
      <c r="F59" s="304">
        <v>1748.7945541929032</v>
      </c>
      <c r="G59" s="304">
        <v>1787</v>
      </c>
      <c r="H59" s="304">
        <v>1845</v>
      </c>
      <c r="I59" s="307">
        <v>1910</v>
      </c>
    </row>
    <row r="60" spans="1:9" s="2" customFormat="1" ht="14.15" customHeight="1">
      <c r="A60" s="165"/>
      <c r="B60" s="299"/>
      <c r="C60" s="299"/>
      <c r="D60" s="299"/>
      <c r="E60" s="300"/>
      <c r="F60" s="299"/>
      <c r="G60" s="299"/>
      <c r="H60" s="299"/>
      <c r="I60" s="300"/>
    </row>
    <row r="61" spans="1:9" s="15" customFormat="1" ht="14.15" customHeight="1">
      <c r="A61" s="298" t="s">
        <v>88</v>
      </c>
      <c r="B61" s="332"/>
      <c r="C61" s="332"/>
      <c r="D61" s="332"/>
      <c r="E61" s="336"/>
      <c r="F61" s="332"/>
      <c r="G61" s="332"/>
      <c r="H61" s="332"/>
      <c r="I61" s="336"/>
    </row>
    <row r="62" spans="1:9" s="15" customFormat="1" ht="14.15" customHeight="1">
      <c r="A62" s="207"/>
      <c r="B62" s="301"/>
      <c r="C62" s="301"/>
      <c r="D62" s="301"/>
      <c r="E62" s="302"/>
      <c r="F62" s="301"/>
      <c r="G62" s="301"/>
      <c r="H62" s="301"/>
      <c r="I62" s="302"/>
    </row>
    <row r="63" spans="1:9" s="15" customFormat="1" ht="14.15" customHeight="1">
      <c r="A63" s="295" t="s">
        <v>89</v>
      </c>
      <c r="B63" s="301"/>
      <c r="C63" s="301"/>
      <c r="D63" s="301"/>
      <c r="E63" s="302"/>
      <c r="F63" s="301"/>
      <c r="G63" s="301"/>
      <c r="H63" s="301"/>
      <c r="I63" s="302"/>
    </row>
    <row r="64" spans="1:9" s="2" customFormat="1" ht="14.15" customHeight="1">
      <c r="A64" s="165" t="s">
        <v>96</v>
      </c>
      <c r="B64" s="299">
        <v>0.106</v>
      </c>
      <c r="C64" s="299">
        <v>0.10517630057803468</v>
      </c>
      <c r="D64" s="299">
        <v>0.106</v>
      </c>
      <c r="E64" s="300">
        <v>0.107</v>
      </c>
      <c r="F64" s="299">
        <v>0.108</v>
      </c>
      <c r="G64" s="299">
        <v>0.108</v>
      </c>
      <c r="H64" s="299">
        <v>0.109</v>
      </c>
      <c r="I64" s="300">
        <v>0.11</v>
      </c>
    </row>
    <row r="65" spans="1:9" s="2" customFormat="1" ht="14.15" customHeight="1">
      <c r="A65" s="320" t="s">
        <v>205</v>
      </c>
      <c r="B65" s="308">
        <v>212204</v>
      </c>
      <c r="C65" s="308">
        <v>211552</v>
      </c>
      <c r="D65" s="308">
        <v>213458</v>
      </c>
      <c r="E65" s="309">
        <v>215810</v>
      </c>
      <c r="F65" s="308">
        <v>216157</v>
      </c>
      <c r="G65" s="308">
        <v>216023</v>
      </c>
      <c r="H65" s="308">
        <v>218257</v>
      </c>
      <c r="I65" s="309">
        <v>221017</v>
      </c>
    </row>
    <row r="66" spans="1:9" s="2" customFormat="1" ht="14.15" customHeight="1">
      <c r="A66" s="338" t="s">
        <v>126</v>
      </c>
      <c r="B66" s="308">
        <v>31827</v>
      </c>
      <c r="C66" s="308">
        <v>62030</v>
      </c>
      <c r="D66" s="308">
        <v>90703.217120000103</v>
      </c>
      <c r="E66" s="309">
        <v>119030</v>
      </c>
      <c r="F66" s="308">
        <v>28071</v>
      </c>
      <c r="G66" s="308">
        <v>57435</v>
      </c>
      <c r="H66" s="308">
        <v>84418</v>
      </c>
      <c r="I66" s="309">
        <v>113812</v>
      </c>
    </row>
    <row r="67" spans="1:9" s="2" customFormat="1" ht="14.15" customHeight="1">
      <c r="A67" s="324"/>
      <c r="B67" s="299"/>
      <c r="C67" s="299"/>
      <c r="D67" s="299"/>
      <c r="E67" s="300"/>
      <c r="F67" s="299"/>
      <c r="G67" s="299"/>
      <c r="H67" s="299"/>
      <c r="I67" s="300"/>
    </row>
    <row r="68" spans="1:9" s="15" customFormat="1" ht="14.15" customHeight="1">
      <c r="A68" s="295" t="s">
        <v>97</v>
      </c>
      <c r="B68" s="301"/>
      <c r="C68" s="301"/>
      <c r="D68" s="301"/>
      <c r="E68" s="302"/>
      <c r="F68" s="301"/>
      <c r="G68" s="301"/>
      <c r="H68" s="301"/>
      <c r="I68" s="302"/>
    </row>
    <row r="69" spans="1:9" s="2" customFormat="1" ht="14.15" customHeight="1">
      <c r="A69" s="303" t="s">
        <v>182</v>
      </c>
      <c r="B69" s="308">
        <v>180379</v>
      </c>
      <c r="C69" s="308">
        <v>180352</v>
      </c>
      <c r="D69" s="308">
        <v>184061</v>
      </c>
      <c r="E69" s="309">
        <v>188072</v>
      </c>
      <c r="F69" s="308">
        <v>189689</v>
      </c>
      <c r="G69" s="308">
        <v>191061</v>
      </c>
      <c r="H69" s="308">
        <v>194488</v>
      </c>
      <c r="I69" s="309">
        <v>198501</v>
      </c>
    </row>
    <row r="70" spans="1:9" s="2" customFormat="1" ht="14.15" customHeight="1">
      <c r="A70" s="303" t="s">
        <v>183</v>
      </c>
      <c r="B70" s="308">
        <v>17139</v>
      </c>
      <c r="C70" s="308">
        <v>16784</v>
      </c>
      <c r="D70" s="308">
        <v>16386</v>
      </c>
      <c r="E70" s="309">
        <v>16175</v>
      </c>
      <c r="F70" s="308">
        <v>15827</v>
      </c>
      <c r="G70" s="308">
        <v>15576</v>
      </c>
      <c r="H70" s="308">
        <v>15318</v>
      </c>
      <c r="I70" s="309">
        <v>15266</v>
      </c>
    </row>
    <row r="71" spans="1:9" s="2" customFormat="1" ht="14.15" customHeight="1">
      <c r="A71" s="165" t="s">
        <v>141</v>
      </c>
      <c r="B71" s="308">
        <v>197518</v>
      </c>
      <c r="C71" s="308">
        <v>197136</v>
      </c>
      <c r="D71" s="308">
        <v>200447</v>
      </c>
      <c r="E71" s="309">
        <v>204247</v>
      </c>
      <c r="F71" s="308">
        <v>205516</v>
      </c>
      <c r="G71" s="308">
        <v>206637</v>
      </c>
      <c r="H71" s="308">
        <v>209806</v>
      </c>
      <c r="I71" s="309">
        <v>213767</v>
      </c>
    </row>
    <row r="72" spans="1:9" s="2" customFormat="1" ht="14.15" customHeight="1">
      <c r="A72" s="325" t="s">
        <v>98</v>
      </c>
      <c r="B72" s="326">
        <v>130255</v>
      </c>
      <c r="C72" s="326">
        <v>131876</v>
      </c>
      <c r="D72" s="326">
        <v>133499</v>
      </c>
      <c r="E72" s="327">
        <v>136372</v>
      </c>
      <c r="F72" s="326">
        <v>137368</v>
      </c>
      <c r="G72" s="326">
        <v>138034</v>
      </c>
      <c r="H72" s="326">
        <v>140137</v>
      </c>
      <c r="I72" s="327">
        <v>142495</v>
      </c>
    </row>
    <row r="73" spans="1:9" s="2" customFormat="1" ht="14.15" customHeight="1">
      <c r="A73" s="328"/>
      <c r="B73" s="346"/>
      <c r="F73" s="346"/>
    </row>
    <row r="74" spans="1:9" s="2" customFormat="1" ht="14.15" customHeight="1">
      <c r="A74" s="165"/>
    </row>
    <row r="75" spans="1:9" s="2" customFormat="1" ht="14.15" customHeight="1">
      <c r="A75" s="165" t="s">
        <v>199</v>
      </c>
    </row>
    <row r="76" spans="1:9" s="2" customFormat="1" ht="14.15" customHeight="1">
      <c r="A76" s="165" t="s">
        <v>200</v>
      </c>
    </row>
    <row r="77" spans="1:9" s="2" customFormat="1" ht="14.15" customHeight="1">
      <c r="A77" s="165" t="s">
        <v>201</v>
      </c>
    </row>
    <row r="78" spans="1:9" ht="14.15" customHeight="1">
      <c r="A78" s="258"/>
      <c r="C78" s="165"/>
      <c r="D78" s="165"/>
      <c r="E78" s="165"/>
      <c r="G78" s="165"/>
      <c r="H78" s="165"/>
      <c r="I78" s="165"/>
    </row>
    <row r="80" spans="1:9" ht="14.15" customHeight="1">
      <c r="B80" s="1"/>
      <c r="F80" s="1"/>
    </row>
    <row r="81" spans="1:6" ht="14.15" customHeight="1">
      <c r="B81" s="1"/>
      <c r="F81" s="1"/>
    </row>
    <row r="82" spans="1:6" ht="14.15" customHeight="1">
      <c r="B82" s="1"/>
      <c r="F82" s="1"/>
    </row>
    <row r="83" spans="1:6" ht="14.15" customHeight="1">
      <c r="B83" s="341"/>
      <c r="F83" s="341"/>
    </row>
    <row r="84" spans="1:6" ht="14.15" customHeight="1">
      <c r="B84" s="341"/>
      <c r="F84" s="341"/>
    </row>
    <row r="85" spans="1:6" ht="14.15" customHeight="1">
      <c r="B85" s="344"/>
      <c r="F85" s="344"/>
    </row>
    <row r="86" spans="1:6" ht="14.15" customHeight="1">
      <c r="B86" s="344"/>
      <c r="F86" s="344"/>
    </row>
    <row r="87" spans="1:6" ht="14.15" customHeight="1">
      <c r="A87" s="347"/>
      <c r="B87" s="341"/>
      <c r="F87" s="341"/>
    </row>
    <row r="88" spans="1:6" s="342" customFormat="1" ht="14.15" customHeight="1">
      <c r="A88" s="347"/>
      <c r="B88" s="341"/>
      <c r="F88" s="341"/>
    </row>
    <row r="89" spans="1:6" s="342" customFormat="1" ht="14.15" customHeight="1">
      <c r="A89" s="347"/>
      <c r="B89" s="343"/>
      <c r="F89" s="343"/>
    </row>
    <row r="90" spans="1:6" s="342" customFormat="1" ht="14.15" customHeight="1">
      <c r="A90" s="165"/>
      <c r="B90" s="345"/>
      <c r="F90" s="345"/>
    </row>
    <row r="91" spans="1:6" s="342" customFormat="1" ht="14.15" customHeight="1">
      <c r="A91" s="165"/>
      <c r="B91" s="345"/>
      <c r="F91" s="345"/>
    </row>
    <row r="92" spans="1:6" s="342" customFormat="1" ht="14.15" customHeight="1">
      <c r="A92" s="165"/>
      <c r="B92" s="1"/>
      <c r="F92" s="1"/>
    </row>
    <row r="93" spans="1:6" s="342" customFormat="1" ht="14.15" customHeight="1">
      <c r="A93" s="165"/>
      <c r="B93" s="1"/>
      <c r="F93" s="1"/>
    </row>
    <row r="94" spans="1:6" s="342" customFormat="1" ht="14.15" customHeight="1">
      <c r="A94" s="165"/>
      <c r="B94" s="1"/>
      <c r="F94" s="1"/>
    </row>
    <row r="95" spans="1:6" s="342" customFormat="1" ht="14.15" customHeight="1">
      <c r="A95" s="165"/>
      <c r="B95" s="1"/>
      <c r="F95" s="1"/>
    </row>
    <row r="96" spans="1:6" s="342" customFormat="1" ht="14.15" customHeight="1">
      <c r="A96" s="165"/>
      <c r="B96" s="1"/>
      <c r="F96" s="1"/>
    </row>
    <row r="97" spans="1:6" s="342" customFormat="1" ht="14.15" customHeight="1">
      <c r="A97" s="165"/>
      <c r="B97" s="1"/>
      <c r="F97" s="1"/>
    </row>
    <row r="98" spans="1:6" s="342" customFormat="1" ht="14.15" customHeight="1">
      <c r="A98" s="165"/>
      <c r="B98" s="1"/>
      <c r="F98" s="1"/>
    </row>
    <row r="99" spans="1:6" s="342" customFormat="1" ht="14.15" customHeight="1">
      <c r="A99" s="165"/>
      <c r="B99" s="1"/>
      <c r="F99" s="1"/>
    </row>
    <row r="100" spans="1:6" s="342" customFormat="1" ht="14.15" customHeight="1">
      <c r="A100" s="313"/>
      <c r="B100" s="1"/>
      <c r="F100" s="1"/>
    </row>
    <row r="101" spans="1:6" s="342" customFormat="1" ht="14.15" customHeight="1">
      <c r="A101" s="314"/>
      <c r="B101" s="1"/>
      <c r="F101" s="1"/>
    </row>
    <row r="102" spans="1:6" s="342" customFormat="1" ht="14.15" customHeight="1">
      <c r="A102" s="314"/>
      <c r="B102" s="1"/>
      <c r="F102" s="1"/>
    </row>
    <row r="103" spans="1:6" s="342" customFormat="1" ht="14.15" customHeight="1">
      <c r="A103" s="315"/>
      <c r="B103" s="1"/>
      <c r="F103" s="1"/>
    </row>
    <row r="104" spans="1:6" s="342" customFormat="1" ht="14.15" customHeight="1">
      <c r="A104" s="316"/>
      <c r="B104" s="1"/>
      <c r="F104" s="1"/>
    </row>
    <row r="105" spans="1:6" s="342" customFormat="1" ht="14.15" customHeight="1">
      <c r="A105" s="316"/>
      <c r="B105" s="2"/>
      <c r="F105" s="2"/>
    </row>
    <row r="106" spans="1:6" s="342" customFormat="1" ht="14.15" customHeight="1">
      <c r="A106" s="165"/>
      <c r="B106" s="2"/>
      <c r="F106" s="2"/>
    </row>
    <row r="107" spans="1:6" s="342" customFormat="1" ht="14.15" customHeight="1">
      <c r="A107" s="347"/>
      <c r="B107" s="2"/>
      <c r="F107" s="2"/>
    </row>
    <row r="108" spans="1:6" s="342" customFormat="1" ht="14.15" customHeight="1">
      <c r="A108" s="347"/>
      <c r="B108" s="2"/>
      <c r="F108" s="2"/>
    </row>
    <row r="109" spans="1:6" s="342" customFormat="1" ht="14.15" customHeight="1">
      <c r="A109" s="347"/>
      <c r="B109" s="2"/>
      <c r="F109" s="2"/>
    </row>
    <row r="110" spans="1:6" ht="14.15" customHeight="1">
      <c r="A110" s="347"/>
    </row>
    <row r="111" spans="1:6" ht="14.15" customHeight="1">
      <c r="A111" s="347"/>
    </row>
    <row r="112" spans="1:6" ht="14.15" customHeight="1">
      <c r="A112" s="347"/>
    </row>
    <row r="113" spans="1:1" ht="14.15" customHeight="1">
      <c r="A113" s="347"/>
    </row>
    <row r="114" spans="1:1" ht="14.15" customHeight="1">
      <c r="A114" s="347"/>
    </row>
    <row r="115" spans="1:1" ht="14.15" customHeight="1">
      <c r="A115" s="347"/>
    </row>
    <row r="116" spans="1:1" ht="14.15" customHeight="1">
      <c r="A116" s="347"/>
    </row>
    <row r="117" spans="1:1" ht="14.15" customHeight="1">
      <c r="A117" s="347"/>
    </row>
    <row r="118" spans="1:1" ht="14.15" customHeight="1">
      <c r="A118" s="347"/>
    </row>
    <row r="119" spans="1:1" ht="14.15" customHeight="1">
      <c r="A119" s="347"/>
    </row>
    <row r="120" spans="1:1" ht="14.15" customHeight="1">
      <c r="A120" s="347"/>
    </row>
    <row r="121" spans="1:1" ht="14.15" customHeight="1">
      <c r="A121" s="347"/>
    </row>
    <row r="122" spans="1:1" ht="14.15" customHeight="1">
      <c r="A122" s="347"/>
    </row>
    <row r="123" spans="1:1" ht="14.15" customHeight="1">
      <c r="A123" s="347"/>
    </row>
  </sheetData>
  <mergeCells count="3">
    <mergeCell ref="A1:A2"/>
    <mergeCell ref="B1:E2"/>
    <mergeCell ref="F1:I2"/>
  </mergeCells>
  <pageMargins left="0.59055118110236227" right="0.59055118110236227" top="0.59055118110236227" bottom="0.59055118110236227" header="0.51181102362204722" footer="0.51181102362204722"/>
  <pageSetup paperSize="9" scale="45" orientation="portrait" horizontalDpi="1200" verticalDpi="1200" r:id="rId1"/>
  <headerFooter alignWithMargins="0"/>
  <rowBreaks count="1" manualBreakCount="1">
    <brk id="49" max="10" man="1"/>
  </rowBreaks>
  <ignoredErrors>
    <ignoredError sqref="H38:I38 H47:I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8</vt:i4>
      </vt:variant>
    </vt:vector>
  </HeadingPairs>
  <TitlesOfParts>
    <vt:vector size="14" baseType="lpstr">
      <vt:lpstr>Eredmény</vt:lpstr>
      <vt:lpstr>Mérleg</vt:lpstr>
      <vt:lpstr>CF_hun</vt:lpstr>
      <vt:lpstr>Szegmensek</vt:lpstr>
      <vt:lpstr>negyedéves KPI-k</vt:lpstr>
      <vt:lpstr>kumulált KPI-k</vt:lpstr>
      <vt:lpstr>CF_hun!Nyomtatási_cím</vt:lpstr>
      <vt:lpstr>Mérleg!Nyomtatási_cím</vt:lpstr>
      <vt:lpstr>CF_hun!Nyomtatási_terület</vt:lpstr>
      <vt:lpstr>Eredmény!Nyomtatási_terület</vt:lpstr>
      <vt:lpstr>'kumulált KPI-k'!Nyomtatási_terület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InvestorRelations@cosmote.gr</dc:creator>
  <cp:lastModifiedBy>Walfisch Rita</cp:lastModifiedBy>
  <cp:lastPrinted>2020-11-02T10:44:31Z</cp:lastPrinted>
  <dcterms:created xsi:type="dcterms:W3CDTF">2011-11-09T16:57:31Z</dcterms:created>
  <dcterms:modified xsi:type="dcterms:W3CDTF">2021-03-19T14:20:13Z</dcterms:modified>
</cp:coreProperties>
</file>